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C:\Users\clauv\OneDrive\CURSOS Y SEMINARIOS\SEMINARIOS TRIBUTARIOS\BBSC Ejercicios Prácticos Renta AT2017\"/>
    </mc:Choice>
  </mc:AlternateContent>
  <xr:revisionPtr revIDLastSave="0" documentId="11_D000C4A2B27003A5C638E970DB55A1F0C5CAFE6E" xr6:coauthVersionLast="31" xr6:coauthVersionMax="31" xr10:uidLastSave="{00000000-0000-0000-0000-000000000000}"/>
  <bookViews>
    <workbookView xWindow="0" yWindow="0" windowWidth="20490" windowHeight="8295" firstSheet="3" activeTab="5" xr2:uid="{00000000-000D-0000-FFFF-FFFF00000000}"/>
  </bookViews>
  <sheets>
    <sheet name="Planteamiento Ejercicio n°5" sheetId="1" r:id="rId1"/>
    <sheet name="Desarrollo Ejercicio n°5 A" sheetId="2" r:id="rId2"/>
    <sheet name="Desarrollo Ejercicio n°5 B y C" sheetId="3" r:id="rId3"/>
    <sheet name="Planteamiento Ejercicio n°6" sheetId="4" r:id="rId4"/>
    <sheet name="Desarrollo Ejercicio n°6 A" sheetId="5" r:id="rId5"/>
    <sheet name="Desarrollo Ejercicio n°6 B y C" sheetId="6" r:id="rId6"/>
  </sheets>
  <definedNames>
    <definedName name="_xlnm.Print_Area" localSheetId="1">'Desarrollo Ejercicio n°5 A'!$B$2:$I$56</definedName>
    <definedName name="_xlnm.Print_Area" localSheetId="2">'Desarrollo Ejercicio n°5 B y C'!$B$2:$L$51</definedName>
    <definedName name="_xlnm.Print_Area" localSheetId="4">'Desarrollo Ejercicio n°6 A'!$B$2:$H$51</definedName>
    <definedName name="_xlnm.Print_Area" localSheetId="5">'Desarrollo Ejercicio n°6 B y C'!$B$2:$L$78</definedName>
    <definedName name="_xlnm.Print_Area" localSheetId="0">'Planteamiento Ejercicio n°5'!$B$2:$J$60</definedName>
    <definedName name="_xlnm.Print_Area" localSheetId="3">'Planteamiento Ejercicio n°6'!$B$2:$J$64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6" l="1"/>
  <c r="G37" i="5"/>
  <c r="G27" i="2" l="1"/>
  <c r="N71" i="6" l="1"/>
  <c r="K69" i="6"/>
  <c r="I70" i="6" s="1"/>
  <c r="F64" i="6"/>
  <c r="F63" i="6"/>
  <c r="C55" i="6"/>
  <c r="D55" i="6" s="1"/>
  <c r="F55" i="6" s="1"/>
  <c r="G27" i="6" s="1"/>
  <c r="G29" i="6" s="1"/>
  <c r="G33" i="6" s="1"/>
  <c r="K29" i="6"/>
  <c r="K38" i="6" s="1"/>
  <c r="J29" i="6"/>
  <c r="J38" i="6" s="1"/>
  <c r="H29" i="6"/>
  <c r="H38" i="6" s="1"/>
  <c r="D18" i="6"/>
  <c r="D17" i="6"/>
  <c r="E14" i="6"/>
  <c r="D22" i="6"/>
  <c r="F23" i="5"/>
  <c r="D47" i="6" s="1"/>
  <c r="D23" i="5"/>
  <c r="F21" i="5"/>
  <c r="E55" i="6" s="1"/>
  <c r="F17" i="5"/>
  <c r="I75" i="6" s="1"/>
  <c r="N75" i="6" s="1"/>
  <c r="F12" i="5"/>
  <c r="N46" i="4"/>
  <c r="N45" i="4"/>
  <c r="D19" i="6" l="1"/>
  <c r="N47" i="4"/>
  <c r="G50" i="4" s="1"/>
  <c r="F20" i="5" s="1"/>
  <c r="G23" i="5" s="1"/>
  <c r="F65" i="6"/>
  <c r="D32" i="6" s="1"/>
  <c r="E45" i="6"/>
  <c r="D45" i="6"/>
  <c r="G17" i="5"/>
  <c r="D36" i="6"/>
  <c r="I36" i="6" s="1"/>
  <c r="E27" i="6"/>
  <c r="L69" i="6"/>
  <c r="D74" i="6" s="1"/>
  <c r="I72" i="6" l="1"/>
  <c r="G25" i="5"/>
  <c r="G38" i="5" s="1"/>
  <c r="G46" i="5" s="1"/>
  <c r="G47" i="5" s="1"/>
  <c r="G38" i="6"/>
  <c r="G43" i="5" l="1"/>
  <c r="G44" i="5" s="1"/>
  <c r="G27" i="5" s="1"/>
  <c r="I73" i="6"/>
  <c r="G39" i="5"/>
  <c r="G49" i="5" s="1"/>
  <c r="N73" i="6"/>
  <c r="G29" i="5" l="1"/>
  <c r="D23" i="6"/>
  <c r="D24" i="6" s="1"/>
  <c r="I24" i="6" s="1"/>
  <c r="I29" i="6" s="1"/>
  <c r="I33" i="6" s="1"/>
  <c r="I74" i="6"/>
  <c r="N74" i="6" l="1"/>
  <c r="N76" i="6" s="1"/>
  <c r="I76" i="6"/>
  <c r="D69" i="6" s="1"/>
  <c r="G54" i="4" s="1"/>
  <c r="I38" i="6"/>
  <c r="D76" i="6" l="1"/>
  <c r="F26" i="6" s="1"/>
  <c r="F29" i="6" s="1"/>
  <c r="F33" i="6" s="1"/>
  <c r="E44" i="6" l="1"/>
  <c r="D44" i="6"/>
  <c r="E33" i="6"/>
  <c r="E26" i="6"/>
  <c r="E29" i="6" s="1"/>
  <c r="F38" i="6" l="1"/>
  <c r="D33" i="6" l="1"/>
  <c r="D34" i="6" s="1"/>
  <c r="E38" i="6"/>
  <c r="E46" i="6" l="1"/>
  <c r="E49" i="6" s="1"/>
  <c r="D46" i="6"/>
  <c r="D49" i="6" s="1"/>
  <c r="F49" i="3"/>
  <c r="D22" i="3" s="1"/>
  <c r="F48" i="3"/>
  <c r="D21" i="3" s="1"/>
  <c r="E45" i="3"/>
  <c r="G28" i="2" s="1"/>
  <c r="H28" i="2" s="1"/>
  <c r="C42" i="3"/>
  <c r="D42" i="3" s="1"/>
  <c r="F42" i="3" s="1"/>
  <c r="G15" i="3" s="1"/>
  <c r="K18" i="3"/>
  <c r="K25" i="3" s="1"/>
  <c r="J18" i="3"/>
  <c r="J25" i="3" s="1"/>
  <c r="I18" i="3"/>
  <c r="I25" i="3" s="1"/>
  <c r="H18" i="3"/>
  <c r="H25" i="3" s="1"/>
  <c r="E12" i="3"/>
  <c r="D23" i="2"/>
  <c r="G22" i="2"/>
  <c r="G21" i="2"/>
  <c r="E42" i="3" s="1"/>
  <c r="G17" i="2"/>
  <c r="F17" i="3" s="1"/>
  <c r="E17" i="3" s="1"/>
  <c r="G16" i="2"/>
  <c r="G23" i="2" s="1"/>
  <c r="H43" i="2" s="1"/>
  <c r="G15" i="2"/>
  <c r="G14" i="2"/>
  <c r="G13" i="2"/>
  <c r="G12" i="2"/>
  <c r="H10" i="2"/>
  <c r="O45" i="1"/>
  <c r="O44" i="1"/>
  <c r="O43" i="1"/>
  <c r="F50" i="3" l="1"/>
  <c r="G49" i="3" s="1"/>
  <c r="H17" i="2"/>
  <c r="O46" i="1"/>
  <c r="G47" i="1" s="1"/>
  <c r="G20" i="2" s="1"/>
  <c r="H23" i="2" s="1"/>
  <c r="G18" i="3"/>
  <c r="E15" i="3"/>
  <c r="D23" i="3"/>
  <c r="G48" i="3" l="1"/>
  <c r="H25" i="2"/>
  <c r="H30" i="2" s="1"/>
  <c r="H32" i="2" s="1"/>
  <c r="H50" i="2" l="1"/>
  <c r="F14" i="3"/>
  <c r="D31" i="3" l="1"/>
  <c r="E31" i="3"/>
  <c r="H51" i="2"/>
  <c r="H53" i="2"/>
  <c r="H54" i="2"/>
  <c r="E34" i="2" s="1"/>
  <c r="E35" i="2" s="1"/>
  <c r="H35" i="2" s="1"/>
  <c r="E14" i="3"/>
  <c r="E18" i="3" s="1"/>
  <c r="F18" i="3"/>
  <c r="F21" i="3" l="1"/>
  <c r="G21" i="3" s="1"/>
  <c r="D32" i="3" s="1"/>
  <c r="F22" i="3"/>
  <c r="G22" i="3" s="1"/>
  <c r="E32" i="3" s="1"/>
  <c r="E34" i="3" s="1"/>
  <c r="D34" i="3"/>
  <c r="H45" i="2"/>
  <c r="H38" i="2"/>
  <c r="H42" i="2" s="1"/>
  <c r="H47" i="2" l="1"/>
  <c r="E22" i="3"/>
  <c r="F25" i="3"/>
  <c r="G25" i="3" l="1"/>
  <c r="E21" i="3"/>
  <c r="E25" i="3" s="1"/>
</calcChain>
</file>

<file path=xl/sharedStrings.xml><?xml version="1.0" encoding="utf-8"?>
<sst xmlns="http://schemas.openxmlformats.org/spreadsheetml/2006/main" count="290" uniqueCount="195">
  <si>
    <r>
      <t xml:space="preserve">La Sociedad de Responsabilidad Limitada "Triple AAA",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"Renta Atribuida del articulo 14 letra A de la LIR". Formada por dos socios personas naturales y su giro comercial  es de comercialización de productos médicos. Según lo antes descrito, la sociedad registra los siguientes antecedentes:</t>
    </r>
  </si>
  <si>
    <t>1.-</t>
  </si>
  <si>
    <t>Los socios personas naturales aportaron un Capital Inicial de $ 50.000.000, con una participación del 43% para el Socio Enrique Santelíces  y un 57% para el socio Francisco Castellanos.</t>
  </si>
  <si>
    <t>2.-</t>
  </si>
  <si>
    <t>La Sociedad adquiere existencias (activos realizables) por un monto de $20.000.000, durante el año 2017</t>
  </si>
  <si>
    <t>3.-</t>
  </si>
  <si>
    <t>La sociedad en el transcurso del año, adquiere activos inmovilizados (Maquinarias, muebles y dos camionetas cabina simple) por un monto ascendente a $15.000.000, los asesores de la sociedad le recomiendan "acelerar" estos bienes tributariamente. Por lo anterior, se genera una DDAN "FUF" de $3.570.000</t>
  </si>
  <si>
    <t>4.-</t>
  </si>
  <si>
    <t>La Sociedad durante el transcurso del año, adquiere participación de "Doble BB SpA" acogida al régimen del articulo 14 letra B de la LIR "Parcialmente Integrado", Por un monto de $10.000.000 (monto actualizado al cierre del 31.12.2017)</t>
  </si>
  <si>
    <t>5.-</t>
  </si>
  <si>
    <t>En el mes de diciembre de 2017, la Sociedad "Doble BB SpA" distribuye dividendos a "Triple AAA Ltda." por un monto de $2.000.000, dividendo que quedó en calidad de provisorio. Finalmente al cierre del ejercicio, este dividendo fue informado con un crédito del 25,5%. (Con D° a Devolución y Con Restitución)</t>
  </si>
  <si>
    <t>6.-</t>
  </si>
  <si>
    <t>Los socios de "Tiple AAA Ltda." deciden efectuar retiro de utilidades por $4.500.000 durante el año, según se detalla:</t>
  </si>
  <si>
    <t>Socio Enrique Santelíces retira $3.000.000 en Julio</t>
  </si>
  <si>
    <t>Socio Francisco Catellanos retira $1.500.000 en Octubre</t>
  </si>
  <si>
    <t>Datos para la confección de la RLI:</t>
  </si>
  <si>
    <t>a)</t>
  </si>
  <si>
    <t>Utilidad según balance al 31.12.2017</t>
  </si>
  <si>
    <t>b)</t>
  </si>
  <si>
    <r>
      <t>Agregados a la RLI</t>
    </r>
    <r>
      <rPr>
        <b/>
        <sz val="11"/>
        <rFont val="Calibri"/>
        <family val="2"/>
        <scheme val="minor"/>
      </rPr>
      <t>:</t>
    </r>
  </si>
  <si>
    <t>Correción Monetaria existencias</t>
  </si>
  <si>
    <t>Correccion Monetaria Activo Fijo Tributario</t>
  </si>
  <si>
    <t>Provisión Vacaciones</t>
  </si>
  <si>
    <t>Depreciación Financiera</t>
  </si>
  <si>
    <t>Gastos por arriendo de Automóviles (Actualizados)</t>
  </si>
  <si>
    <t>Multas Fiscales (Actualizadas)</t>
  </si>
  <si>
    <t>c)</t>
  </si>
  <si>
    <r>
      <t>Deducción o Desagregados a la RLI</t>
    </r>
    <r>
      <rPr>
        <b/>
        <sz val="11"/>
        <rFont val="Calibri"/>
        <family val="2"/>
        <scheme val="minor"/>
      </rPr>
      <t>:</t>
    </r>
  </si>
  <si>
    <t>Corrección Monetaria Capital Propio Tributario</t>
  </si>
  <si>
    <t>Depreciación Tributaria</t>
  </si>
  <si>
    <t>Dividendos percibidos (39 n°1 LIR)</t>
  </si>
  <si>
    <r>
      <rPr>
        <b/>
        <u/>
        <sz val="10"/>
        <rFont val="Arial"/>
        <family val="2"/>
      </rPr>
      <t>Supuestos</t>
    </r>
    <r>
      <rPr>
        <b/>
        <sz val="10"/>
        <rFont val="Arial"/>
        <family val="2"/>
      </rPr>
      <t xml:space="preserve">: </t>
    </r>
  </si>
  <si>
    <r>
      <rPr>
        <b/>
        <sz val="10"/>
        <rFont val="Arial"/>
        <family val="2"/>
      </rPr>
      <t>IPC 2017 igual a IPC 2016;</t>
    </r>
    <r>
      <rPr>
        <sz val="10"/>
        <rFont val="Arial"/>
        <family val="2"/>
      </rPr>
      <t xml:space="preserve"> para la confección e imputaciones a los registros RAP, DDAN, REX,SAC. Respectivamente</t>
    </r>
  </si>
  <si>
    <t xml:space="preserve">Se Pide: </t>
  </si>
  <si>
    <t>A</t>
  </si>
  <si>
    <t>Confeccionar RLI al 31.12.2017 incorpornando imputacion 33 n°5 LIR y determinar IDPC e IU (Gastos Rechazados)</t>
  </si>
  <si>
    <t>B</t>
  </si>
  <si>
    <t>Confeccionar RAP, DDAN, REX, SAC con sus imputaciones corresponientes</t>
  </si>
  <si>
    <t>C</t>
  </si>
  <si>
    <t>Informar acerca de la tributacion de sus propietarios</t>
  </si>
  <si>
    <t>A)</t>
  </si>
  <si>
    <t>Renta Líquida Imponible al 31.12.2017</t>
  </si>
  <si>
    <t>Agregados a la RLI:</t>
  </si>
  <si>
    <t>Deducción o Desagregados a la RLI:</t>
  </si>
  <si>
    <r>
      <t>Dividendos percibidos</t>
    </r>
    <r>
      <rPr>
        <b/>
        <sz val="10"/>
        <rFont val="Arial"/>
        <family val="2"/>
      </rPr>
      <t xml:space="preserve"> (39 n°1 LIR)</t>
    </r>
  </si>
  <si>
    <t>Base Imponible antes 33 n°5 (Pérdida Tributaria)</t>
  </si>
  <si>
    <r>
      <t xml:space="preserve">Dividendos percibidos </t>
    </r>
    <r>
      <rPr>
        <b/>
        <sz val="10"/>
        <rFont val="Arial"/>
        <family val="2"/>
      </rPr>
      <t>(33 n°5 LIR)</t>
    </r>
  </si>
  <si>
    <t>Renta Líquida Imponible 31.12.2017</t>
  </si>
  <si>
    <t>IDPC</t>
  </si>
  <si>
    <t>Crédito con Restitución luego de Imputación como PPUA</t>
  </si>
  <si>
    <t>Impuesto de primera categoría a pagar</t>
  </si>
  <si>
    <t>Liquidación de Impuesto</t>
  </si>
  <si>
    <t xml:space="preserve">Impuesto de 1ra Categoría </t>
  </si>
  <si>
    <t>IU Gastos Rechazados</t>
  </si>
  <si>
    <t>PPUA con derecho a devolución</t>
  </si>
  <si>
    <t>Total a Pagar o Devolver</t>
  </si>
  <si>
    <t>B) Registros RAP; DDAN; REX; SAC</t>
  </si>
  <si>
    <t>Detalle</t>
  </si>
  <si>
    <t>Control</t>
  </si>
  <si>
    <t>RAP</t>
  </si>
  <si>
    <t>DDAN</t>
  </si>
  <si>
    <t>REX</t>
  </si>
  <si>
    <t>SAC</t>
  </si>
  <si>
    <t>STUT</t>
  </si>
  <si>
    <t>A contar de 2017</t>
  </si>
  <si>
    <t>Hasta el 31.12.2016</t>
  </si>
  <si>
    <t>Remanente Ejercicio anterior</t>
  </si>
  <si>
    <t>Más:</t>
  </si>
  <si>
    <t>DDAN 31.12.2017</t>
  </si>
  <si>
    <t>Menos:</t>
  </si>
  <si>
    <t>Remanente depurado al 31.12.2017</t>
  </si>
  <si>
    <t>Imputación Retiros de los Socios</t>
  </si>
  <si>
    <t>Retiro Enrique Santelíces (Julio 2017)</t>
  </si>
  <si>
    <t>Retiro Francisco Castellanos (Octubre 2017)</t>
  </si>
  <si>
    <t>Total Retiros</t>
  </si>
  <si>
    <t>Remanente ejercicio Siguiente</t>
  </si>
  <si>
    <t>C) Tributación de los Socios</t>
  </si>
  <si>
    <t>Socio Enrique Santelíces</t>
  </si>
  <si>
    <t>Socio Francisco Castellanos</t>
  </si>
  <si>
    <t>Participación</t>
  </si>
  <si>
    <t>Renta Atribuida</t>
  </si>
  <si>
    <t>Retiros afectos impuestos finales</t>
  </si>
  <si>
    <t>Monto sujeto a IGC</t>
  </si>
  <si>
    <t>Datos Complementarios para el Ejercicio:</t>
  </si>
  <si>
    <t>Valor AFT al 31.12.2017</t>
  </si>
  <si>
    <t>Normal</t>
  </si>
  <si>
    <t>Acelerada</t>
  </si>
  <si>
    <t>Dividendo Percibido en Diciembre</t>
  </si>
  <si>
    <t>Factor de Incremento 25,5%</t>
  </si>
  <si>
    <t>Crédito</t>
  </si>
  <si>
    <t>Retiros</t>
  </si>
  <si>
    <t>IPC</t>
  </si>
  <si>
    <t>Retiros CM</t>
  </si>
  <si>
    <t>%</t>
  </si>
  <si>
    <r>
      <t xml:space="preserve">La Sociedad Anonima "Triple ZZZ", fue constituida en </t>
    </r>
    <r>
      <rPr>
        <b/>
        <u/>
        <sz val="10"/>
        <rFont val="Arial"/>
        <family val="2"/>
      </rPr>
      <t>"Enero del 2017"</t>
    </r>
    <r>
      <rPr>
        <sz val="10"/>
        <rFont val="Arial"/>
        <family val="2"/>
      </rPr>
      <t xml:space="preserve"> y se acogió al Régimen de Renta Parcialmente Integrada del artículo 14 letra B de la LIR. Formada por dos accionistas, uno persona natural y otro persona jurídica. El giro comercial de la sociedad es la comercialización de productos médicos. Según lo antes descrito, la sociedad registra los siguientes antecedentes:</t>
    </r>
  </si>
  <si>
    <t xml:space="preserve">i) $2.000.000 de la personal natutal y; </t>
  </si>
  <si>
    <t xml:space="preserve">ii) $8.000.000 de la persona jurídica. </t>
  </si>
  <si>
    <r>
      <rPr>
        <b/>
        <u/>
        <sz val="10"/>
        <rFont val="Arial"/>
        <family val="2"/>
      </rPr>
      <t>Nota:</t>
    </r>
    <r>
      <rPr>
        <sz val="10"/>
        <rFont val="Arial"/>
        <family val="2"/>
      </rPr>
      <t xml:space="preserve"> El saldo por enterar se pagará dentro de los próximos 3 años</t>
    </r>
  </si>
  <si>
    <t>La Sociedad durante el transcurso del año, adquiere participación de "XX SpA" acogida al régimen "14 B LIR Parcialmente Integrado", Por un monto de $10.000.000 (monto actualizado al cierre del 31.12.2017)</t>
  </si>
  <si>
    <t>En el mes de diciembre de 2017, la Sociedad "XX SpA" distribuye dividendos a "Triple ZZZ S.A." por un monto de $2.000.000, dividendo que quedó en calidad de provisorio. Finalmente al cierre del ejercicio, este dividendo fue informado con un crédito del 25,5%. (Con D° a Devolución y Con Restitución)</t>
  </si>
  <si>
    <t>Los accionistas de "Tiple ZZZ S.A." deciden efectuar distribución de dividendos por $8.000.000 en Octubre del 2017</t>
  </si>
  <si>
    <r>
      <t>Agregados en la RLI</t>
    </r>
    <r>
      <rPr>
        <b/>
        <sz val="11"/>
        <color theme="1"/>
        <rFont val="Calibri"/>
        <family val="2"/>
        <scheme val="minor"/>
      </rPr>
      <t>:</t>
    </r>
  </si>
  <si>
    <r>
      <t>Deducción en la RLI</t>
    </r>
    <r>
      <rPr>
        <b/>
        <sz val="11"/>
        <color theme="1"/>
        <rFont val="Calibri"/>
        <family val="2"/>
        <scheme val="minor"/>
      </rPr>
      <t>:</t>
    </r>
  </si>
  <si>
    <t>d)</t>
  </si>
  <si>
    <t>Capital propio tributario al 01.01.2018</t>
  </si>
  <si>
    <t>Supuestos: IPC 2017 igual a IPC 2016</t>
  </si>
  <si>
    <t>Confeccionar RLI al 31.12.2017 y determinar IDPC e IU (Gastos Rechazados)</t>
  </si>
  <si>
    <t>Confeccionar RAI, FUF, REX, SAC con sus imputaciones corresponientes</t>
  </si>
  <si>
    <r>
      <t>Agregados a la RLI</t>
    </r>
    <r>
      <rPr>
        <b/>
        <sz val="10"/>
        <color theme="1"/>
        <rFont val="Arial"/>
        <family val="2"/>
      </rPr>
      <t>:</t>
    </r>
  </si>
  <si>
    <r>
      <t>Deducción o Desagregados a la RLI</t>
    </r>
    <r>
      <rPr>
        <b/>
        <sz val="10"/>
        <color theme="1"/>
        <rFont val="Arial"/>
        <family val="2"/>
      </rPr>
      <t>:</t>
    </r>
  </si>
  <si>
    <t>Base Imponible (Pérdida Tributaria)</t>
  </si>
  <si>
    <t>PPUA a Solicitar</t>
  </si>
  <si>
    <t>Imputación de la Pérdida Tributaria conforme al n°3, del articulo 31 LIR</t>
  </si>
  <si>
    <t>Dividendo afecto al IGC o IA, percibido desde empresa acogida al régimen 14 letra B, con crédito de 25,5% y restitución.</t>
  </si>
  <si>
    <t>Incremento por crédito por IDPC ($ 2.000.000 x 0,342281)</t>
  </si>
  <si>
    <t xml:space="preserve">Pérdida tributaria al 31 de diciembre de 2017 </t>
  </si>
  <si>
    <t xml:space="preserve">Determinación del PPUA </t>
  </si>
  <si>
    <t>Pago Provisional por Utilidades Absorbidas ($1.259.000 x 25,5%)</t>
  </si>
  <si>
    <t>(*)</t>
  </si>
  <si>
    <t>(*) El crédito por IDPC asociado al dividendo en la parte no absorbida deberá ser ingresado al registro SAC como crédito con la obligación de restituir.</t>
  </si>
  <si>
    <t>B) Registros RAI; DDAN; REX; SAC</t>
  </si>
  <si>
    <t>RAI</t>
  </si>
  <si>
    <t>SAC generado a contar del 01.01.2017</t>
  </si>
  <si>
    <t>Con restitución</t>
  </si>
  <si>
    <t>Con Devolucion</t>
  </si>
  <si>
    <t>Sin Devolucion</t>
  </si>
  <si>
    <t>Distribuciones a Octubre 2017</t>
  </si>
  <si>
    <t>Dividendos del Ejercicio</t>
  </si>
  <si>
    <t>Dividendos imputados</t>
  </si>
  <si>
    <t>Dividendos Provisorios</t>
  </si>
  <si>
    <t>Crédito IDPC dividendos percibidos (2.000.000 x 0,342281 = 684.562)</t>
  </si>
  <si>
    <t>Rentas Afectas del Ejercicio</t>
  </si>
  <si>
    <t>DDAN al 31.12.2017</t>
  </si>
  <si>
    <t>Dividendos Provisorios (actualizado a Diciembre)</t>
  </si>
  <si>
    <t>Dividendos Imputados</t>
  </si>
  <si>
    <t>Dividendos No Imputados</t>
  </si>
  <si>
    <t>Multas Fiscales Actualizadas (210.000 X 0,342281)</t>
  </si>
  <si>
    <t>C) Tributación de los Accionistas</t>
  </si>
  <si>
    <t>Accionistas n°1</t>
  </si>
  <si>
    <t>Accionistas n°2</t>
  </si>
  <si>
    <t>Distribuciones Imputados a RAI</t>
  </si>
  <si>
    <t>Distribuciones Imputados a DDAN</t>
  </si>
  <si>
    <t>Distribuciones Imputados a Utilidades Financieras</t>
  </si>
  <si>
    <t>Gastos Rechazados art. 21 inciso 3 de la LIR (Actualizado)</t>
  </si>
  <si>
    <t>Factor de Incremento 22,5%</t>
  </si>
  <si>
    <t>Distribuciones</t>
  </si>
  <si>
    <t>Distribuciones actualizadas</t>
  </si>
  <si>
    <t>Accionista n°1</t>
  </si>
  <si>
    <t>Accionista n°2</t>
  </si>
  <si>
    <t>Detreminación RAI</t>
  </si>
  <si>
    <t>Monto</t>
  </si>
  <si>
    <r>
      <t xml:space="preserve">CPT al término del ejercicio </t>
    </r>
    <r>
      <rPr>
        <b/>
        <sz val="10"/>
        <rFont val="Arial"/>
        <family val="2"/>
      </rPr>
      <t>(*)</t>
    </r>
  </si>
  <si>
    <t>+</t>
  </si>
  <si>
    <t>Capital Inicial Aportado</t>
  </si>
  <si>
    <t>Comprobación</t>
  </si>
  <si>
    <t>Retiros, Remesas, o distribuciones no imputadas a los registros RAI, DDAN, REX del ejercicio anterior (Provisorios)</t>
  </si>
  <si>
    <t>C.M. Patrimonio Tributario</t>
  </si>
  <si>
    <t>Dividendos percibidos en el ejercicio</t>
  </si>
  <si>
    <t>Dividendo percibido</t>
  </si>
  <si>
    <t>Distribuciones del ejercicio</t>
  </si>
  <si>
    <t>Saldo Positivo del REX anterior</t>
  </si>
  <si>
    <t>(-)</t>
  </si>
  <si>
    <t>Base Imponible (RLI / PT)</t>
  </si>
  <si>
    <t>RLI</t>
  </si>
  <si>
    <t>Capital aportado más aumento y disminuaciones reajustado</t>
  </si>
  <si>
    <t xml:space="preserve">PPUA Ajeno </t>
  </si>
  <si>
    <t>PPUA por recuperar (Activo)</t>
  </si>
  <si>
    <t>Multas</t>
  </si>
  <si>
    <t>Multas Fiscales</t>
  </si>
  <si>
    <t>RAI (positivo)</t>
  </si>
  <si>
    <t>(=)</t>
  </si>
  <si>
    <t>CPT al Término del Ejercicio</t>
  </si>
  <si>
    <t>Desarrollo Ejercicio Ejercicio N° 5: Sociedad acogido al 14 A (PPUA)</t>
  </si>
  <si>
    <t>Ejercicio N° 6: Sociedad acogido al 14 B (PPUA)</t>
  </si>
  <si>
    <t>Total a Devolver</t>
  </si>
  <si>
    <t>Crédito por IDPC asociado a dividendo no absorbido ($ 1.425.562 x 25,5%)</t>
  </si>
  <si>
    <t>Arriendo de Automóvil para Accionista Persona Natural (Actualizados)</t>
  </si>
  <si>
    <t>Monto absorbido por la Pérdida Tributaria</t>
  </si>
  <si>
    <t>Dividendo Absorbido por Pérdida Tributaria</t>
  </si>
  <si>
    <t>Crédito con Restitución proveniente de Doble BB SpA // Régimen 14 B (461.462 X 65%) //</t>
  </si>
  <si>
    <r>
      <t xml:space="preserve">Incremento con tasa 25,5% </t>
    </r>
    <r>
      <rPr>
        <b/>
        <sz val="10"/>
        <rFont val="Arial"/>
        <family val="2"/>
      </rPr>
      <t>(33 n°5 LIR) factor 0,342281</t>
    </r>
  </si>
  <si>
    <t>PPUA con derecho a Devolución ((1.098.000/(1+0,342281))*0,342281</t>
  </si>
  <si>
    <t>PPUA con derecho a Devolución tasa 25,5% (1.098.000 x 25,5%)</t>
  </si>
  <si>
    <t>Ejercicio N° 6: Sociedad acogida al 14 B (PPUA)</t>
  </si>
  <si>
    <t>Ejercicio N° 5: Sociedad acogida al 14 A (PPUA)</t>
  </si>
  <si>
    <t xml:space="preserve">Los accionistas suscribieron un Capital Inicial de $ 50.000.000 con una participación del 20% para el accionista persona natural y un 80% para la persona jurídica. De lo anterior, sólo quedó por enterar $10.000.000 según el siguiente detalle: </t>
  </si>
  <si>
    <t>Monto no Absorbido</t>
  </si>
  <si>
    <t xml:space="preserve">Monto absorbido por la pérdida tributaria </t>
  </si>
  <si>
    <t>Monto Dividendo Absorbido</t>
  </si>
  <si>
    <t>Crédito asociado a dividendo absorbido</t>
  </si>
  <si>
    <t>PPUA solicitado en el ejercicio</t>
  </si>
  <si>
    <t>Base sujeto a IGC + Créditos</t>
  </si>
  <si>
    <t>BEST BUSINESS SOLUTIONS CONSULTING SPA</t>
  </si>
  <si>
    <t>Profesora Claudia Valdés Muñoz cvaldes@bbsc.cl www.bbsc.cl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</si>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</sst>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_-;\-* #,##0.00_-;_-* &quot;-&quot;??_-;_-@_-"/>
    <numFmt numFmtId="165" formatCode="_-* #,##0_-;\-* #,##0_-;_-* &quot;-&quot;??_-;_-@_-"/>
    <numFmt numFmtId="166" formatCode="#,##0.00;[Red]\(#,##0\)"/>
    <numFmt numFmtId="167" formatCode="#,##0.000000"/>
    <numFmt numFmtId="168" formatCode="&quot;$&quot;\ #,##0"/>
    <numFmt numFmtId="169" formatCode="#,##0;[Red]\(#,##0\)"/>
    <numFmt numFmtId="170" formatCode="#,##0.00;[Red]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4"/>
      <name val="Arial"/>
      <family val="2"/>
    </font>
    <font>
      <b/>
      <i/>
      <u/>
      <sz val="10"/>
      <name val="Arial"/>
      <family val="2"/>
    </font>
    <font>
      <b/>
      <sz val="10"/>
      <color theme="8"/>
      <name val="Arial"/>
      <family val="2"/>
    </font>
    <font>
      <sz val="10"/>
      <color theme="8"/>
      <name val="Arial"/>
      <family val="2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8"/>
      <name val="Arial"/>
      <family val="2"/>
    </font>
    <font>
      <b/>
      <i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50">
    <xf numFmtId="0" fontId="0" fillId="0" borderId="0" xfId="0"/>
    <xf numFmtId="0" fontId="3" fillId="0" borderId="0" xfId="3" applyFont="1"/>
    <xf numFmtId="0" fontId="3" fillId="0" borderId="0" xfId="3" applyFont="1" applyAlignment="1">
      <alignment horizontal="right"/>
    </xf>
    <xf numFmtId="0" fontId="3" fillId="0" borderId="0" xfId="3" applyFont="1" applyAlignment="1">
      <alignment horizontal="center"/>
    </xf>
    <xf numFmtId="0" fontId="3" fillId="0" borderId="1" xfId="3" applyFont="1" applyBorder="1"/>
    <xf numFmtId="0" fontId="4" fillId="0" borderId="2" xfId="3" applyFont="1" applyBorder="1"/>
    <xf numFmtId="0" fontId="3" fillId="0" borderId="2" xfId="3" applyFont="1" applyBorder="1"/>
    <xf numFmtId="0" fontId="3" fillId="0" borderId="3" xfId="3" applyFont="1" applyBorder="1" applyAlignment="1">
      <alignment horizontal="center"/>
    </xf>
    <xf numFmtId="0" fontId="3" fillId="0" borderId="4" xfId="3" applyFont="1" applyBorder="1"/>
    <xf numFmtId="0" fontId="3" fillId="0" borderId="0" xfId="3" applyFont="1" applyBorder="1"/>
    <xf numFmtId="0" fontId="3" fillId="0" borderId="5" xfId="3" applyFont="1" applyBorder="1" applyAlignment="1">
      <alignment horizontal="center"/>
    </xf>
    <xf numFmtId="0" fontId="3" fillId="0" borderId="0" xfId="3" applyFont="1" applyBorder="1" applyAlignment="1">
      <alignment horizontal="right"/>
    </xf>
    <xf numFmtId="0" fontId="3" fillId="0" borderId="0" xfId="3" applyFont="1" applyBorder="1" applyAlignment="1">
      <alignment horizontal="justify" vertical="justify"/>
    </xf>
    <xf numFmtId="0" fontId="3" fillId="0" borderId="0" xfId="3" applyFont="1" applyBorder="1" applyAlignment="1">
      <alignment horizontal="justify" vertical="top" wrapText="1"/>
    </xf>
    <xf numFmtId="9" fontId="3" fillId="0" borderId="0" xfId="3" applyNumberFormat="1" applyFont="1"/>
    <xf numFmtId="165" fontId="3" fillId="0" borderId="0" xfId="1" applyNumberFormat="1" applyFont="1"/>
    <xf numFmtId="165" fontId="3" fillId="0" borderId="0" xfId="1" applyNumberFormat="1" applyFont="1" applyAlignment="1">
      <alignment horizontal="center"/>
    </xf>
    <xf numFmtId="165" fontId="3" fillId="0" borderId="0" xfId="3" applyNumberFormat="1" applyFont="1"/>
    <xf numFmtId="0" fontId="4" fillId="0" borderId="0" xfId="3" applyFont="1" applyBorder="1"/>
    <xf numFmtId="0" fontId="6" fillId="0" borderId="0" xfId="3" applyFont="1" applyBorder="1"/>
    <xf numFmtId="0" fontId="4" fillId="0" borderId="0" xfId="3" applyFont="1" applyBorder="1" applyAlignment="1">
      <alignment horizontal="center"/>
    </xf>
    <xf numFmtId="3" fontId="3" fillId="0" borderId="0" xfId="3" applyNumberFormat="1" applyFont="1" applyBorder="1"/>
    <xf numFmtId="0" fontId="4" fillId="0" borderId="0" xfId="3" applyFont="1" applyBorder="1" applyAlignment="1">
      <alignment horizontal="left"/>
    </xf>
    <xf numFmtId="0" fontId="3" fillId="0" borderId="0" xfId="3" applyFont="1" applyBorder="1" applyAlignment="1">
      <alignment horizontal="justify" vertical="justify" wrapText="1"/>
    </xf>
    <xf numFmtId="0" fontId="3" fillId="0" borderId="5" xfId="3" applyFont="1" applyBorder="1" applyAlignment="1">
      <alignment horizontal="center" vertical="justify" wrapText="1"/>
    </xf>
    <xf numFmtId="0" fontId="3" fillId="0" borderId="0" xfId="3" applyFont="1" applyAlignment="1">
      <alignment horizontal="center" vertical="justify"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8" fillId="0" borderId="0" xfId="1" applyNumberFormat="1" applyFont="1" applyAlignment="1">
      <alignment horizontal="center"/>
    </xf>
    <xf numFmtId="10" fontId="8" fillId="0" borderId="0" xfId="3" applyNumberFormat="1" applyFont="1"/>
    <xf numFmtId="165" fontId="9" fillId="0" borderId="0" xfId="1" applyNumberFormat="1" applyFont="1" applyAlignment="1">
      <alignment horizontal="center"/>
    </xf>
    <xf numFmtId="0" fontId="3" fillId="0" borderId="0" xfId="3" applyFont="1" applyBorder="1" applyAlignment="1">
      <alignment horizontal="left"/>
    </xf>
    <xf numFmtId="166" fontId="3" fillId="0" borderId="0" xfId="3" applyNumberFormat="1" applyFont="1" applyBorder="1"/>
    <xf numFmtId="3" fontId="4" fillId="0" borderId="0" xfId="3" applyNumberFormat="1" applyFont="1" applyBorder="1"/>
    <xf numFmtId="0" fontId="4" fillId="0" borderId="0" xfId="3" applyFont="1" applyBorder="1" applyAlignment="1">
      <alignment horizontal="right"/>
    </xf>
    <xf numFmtId="0" fontId="3" fillId="0" borderId="6" xfId="3" applyFont="1" applyBorder="1"/>
    <xf numFmtId="0" fontId="3" fillId="0" borderId="7" xfId="3" applyFont="1" applyBorder="1" applyAlignment="1">
      <alignment horizontal="right"/>
    </xf>
    <xf numFmtId="0" fontId="4" fillId="0" borderId="7" xfId="3" applyFont="1" applyBorder="1" applyAlignment="1">
      <alignment horizontal="center"/>
    </xf>
    <xf numFmtId="3" fontId="3" fillId="0" borderId="7" xfId="3" applyNumberFormat="1" applyFont="1" applyBorder="1"/>
    <xf numFmtId="0" fontId="3" fillId="0" borderId="7" xfId="3" applyFont="1" applyBorder="1"/>
    <xf numFmtId="0" fontId="3" fillId="0" borderId="8" xfId="3" applyFont="1" applyBorder="1" applyAlignment="1">
      <alignment horizontal="center"/>
    </xf>
    <xf numFmtId="0" fontId="3" fillId="0" borderId="0" xfId="3" applyFont="1" applyAlignment="1">
      <alignment horizontal="left" vertical="top" wrapText="1"/>
    </xf>
    <xf numFmtId="167" fontId="3" fillId="0" borderId="0" xfId="3" applyNumberFormat="1" applyFont="1"/>
    <xf numFmtId="0" fontId="10" fillId="0" borderId="0" xfId="0" applyFont="1"/>
    <xf numFmtId="3" fontId="3" fillId="0" borderId="0" xfId="3" applyNumberFormat="1" applyFont="1" applyAlignment="1">
      <alignment horizontal="center"/>
    </xf>
    <xf numFmtId="0" fontId="3" fillId="0" borderId="0" xfId="3" applyFont="1" applyAlignment="1">
      <alignment horizontal="left"/>
    </xf>
    <xf numFmtId="3" fontId="3" fillId="0" borderId="0" xfId="3" applyNumberFormat="1" applyFont="1"/>
    <xf numFmtId="0" fontId="3" fillId="0" borderId="0" xfId="3" applyFont="1" applyAlignment="1">
      <alignment horizontal="justify" vertical="top" wrapText="1"/>
    </xf>
    <xf numFmtId="168" fontId="3" fillId="0" borderId="0" xfId="3" applyNumberFormat="1" applyFont="1"/>
    <xf numFmtId="0" fontId="4" fillId="0" borderId="0" xfId="3" applyFont="1" applyAlignment="1">
      <alignment horizontal="justify" vertical="top" wrapText="1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4" fillId="0" borderId="0" xfId="0" applyFont="1" applyBorder="1"/>
    <xf numFmtId="0" fontId="3" fillId="0" borderId="5" xfId="3" applyFont="1" applyBorder="1"/>
    <xf numFmtId="0" fontId="3" fillId="0" borderId="5" xfId="3" applyFont="1" applyBorder="1" applyAlignment="1">
      <alignment horizontal="justify" vertical="justify" wrapText="1"/>
    </xf>
    <xf numFmtId="169" fontId="3" fillId="0" borderId="0" xfId="3" applyNumberFormat="1" applyFont="1"/>
    <xf numFmtId="0" fontId="4" fillId="0" borderId="9" xfId="3" applyFont="1" applyBorder="1" applyAlignment="1">
      <alignment horizontal="left"/>
    </xf>
    <xf numFmtId="0" fontId="4" fillId="0" borderId="9" xfId="3" applyFont="1" applyBorder="1"/>
    <xf numFmtId="3" fontId="4" fillId="0" borderId="9" xfId="3" applyNumberFormat="1" applyFont="1" applyBorder="1"/>
    <xf numFmtId="166" fontId="4" fillId="0" borderId="9" xfId="3" applyNumberFormat="1" applyFont="1" applyBorder="1"/>
    <xf numFmtId="170" fontId="3" fillId="0" borderId="0" xfId="0" applyNumberFormat="1" applyFont="1"/>
    <xf numFmtId="165" fontId="3" fillId="0" borderId="0" xfId="0" applyNumberFormat="1" applyFont="1"/>
    <xf numFmtId="170" fontId="3" fillId="0" borderId="0" xfId="3" applyNumberFormat="1" applyFont="1" applyAlignment="1">
      <alignment horizontal="center"/>
    </xf>
    <xf numFmtId="10" fontId="4" fillId="0" borderId="0" xfId="3" applyNumberFormat="1" applyFont="1" applyBorder="1"/>
    <xf numFmtId="169" fontId="3" fillId="0" borderId="0" xfId="3" applyNumberFormat="1" applyFont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3" fillId="0" borderId="0" xfId="3" applyFont="1" applyFill="1" applyBorder="1" applyAlignment="1">
      <alignment horizontal="left"/>
    </xf>
    <xf numFmtId="3" fontId="3" fillId="0" borderId="0" xfId="3" applyNumberFormat="1" applyFont="1" applyFill="1" applyBorder="1"/>
    <xf numFmtId="0" fontId="3" fillId="0" borderId="0" xfId="0" applyFont="1" applyFill="1"/>
    <xf numFmtId="0" fontId="3" fillId="0" borderId="0" xfId="3" applyFont="1" applyFill="1" applyBorder="1"/>
    <xf numFmtId="166" fontId="3" fillId="0" borderId="0" xfId="3" applyNumberFormat="1" applyFont="1" applyFill="1" applyBorder="1"/>
    <xf numFmtId="0" fontId="4" fillId="0" borderId="9" xfId="3" applyFont="1" applyFill="1" applyBorder="1" applyAlignment="1">
      <alignment horizontal="left"/>
    </xf>
    <xf numFmtId="3" fontId="4" fillId="0" borderId="9" xfId="3" applyNumberFormat="1" applyFont="1" applyFill="1" applyBorder="1"/>
    <xf numFmtId="0" fontId="4" fillId="0" borderId="9" xfId="0" applyFont="1" applyFill="1" applyBorder="1"/>
    <xf numFmtId="0" fontId="4" fillId="0" borderId="9" xfId="3" applyFont="1" applyFill="1" applyBorder="1"/>
    <xf numFmtId="3" fontId="4" fillId="0" borderId="9" xfId="0" applyNumberFormat="1" applyFont="1" applyFill="1" applyBorder="1"/>
    <xf numFmtId="0" fontId="6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/>
    </xf>
    <xf numFmtId="3" fontId="4" fillId="0" borderId="0" xfId="3" applyNumberFormat="1" applyFont="1" applyFill="1" applyBorder="1"/>
    <xf numFmtId="0" fontId="4" fillId="0" borderId="0" xfId="0" applyFont="1" applyFill="1"/>
    <xf numFmtId="0" fontId="4" fillId="0" borderId="0" xfId="3" applyFont="1" applyFill="1" applyBorder="1"/>
    <xf numFmtId="3" fontId="4" fillId="0" borderId="0" xfId="0" applyNumberFormat="1" applyFont="1" applyFill="1"/>
    <xf numFmtId="9" fontId="4" fillId="0" borderId="0" xfId="3" applyNumberFormat="1" applyFont="1" applyBorder="1"/>
    <xf numFmtId="166" fontId="4" fillId="0" borderId="0" xfId="3" applyNumberFormat="1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9" fontId="4" fillId="2" borderId="12" xfId="0" applyNumberFormat="1" applyFont="1" applyFill="1" applyBorder="1"/>
    <xf numFmtId="0" fontId="4" fillId="2" borderId="13" xfId="3" applyFont="1" applyFill="1" applyBorder="1" applyAlignment="1">
      <alignment horizontal="left"/>
    </xf>
    <xf numFmtId="0" fontId="4" fillId="2" borderId="14" xfId="3" applyFont="1" applyFill="1" applyBorder="1" applyAlignment="1">
      <alignment horizontal="left"/>
    </xf>
    <xf numFmtId="0" fontId="3" fillId="2" borderId="14" xfId="0" applyFont="1" applyFill="1" applyBorder="1"/>
    <xf numFmtId="169" fontId="4" fillId="2" borderId="15" xfId="0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0" borderId="8" xfId="3" applyFont="1" applyBorder="1"/>
    <xf numFmtId="0" fontId="4" fillId="0" borderId="0" xfId="3" applyFont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19" xfId="3" applyFont="1" applyBorder="1" applyAlignment="1">
      <alignment horizontal="center"/>
    </xf>
    <xf numFmtId="0" fontId="4" fillId="0" borderId="17" xfId="3" applyFont="1" applyBorder="1" applyAlignment="1">
      <alignment horizontal="center" wrapText="1"/>
    </xf>
    <xf numFmtId="0" fontId="4" fillId="0" borderId="20" xfId="3" applyFont="1" applyBorder="1" applyAlignment="1">
      <alignment horizontal="left"/>
    </xf>
    <xf numFmtId="0" fontId="4" fillId="0" borderId="16" xfId="3" applyFont="1" applyBorder="1" applyAlignment="1">
      <alignment horizontal="left"/>
    </xf>
    <xf numFmtId="169" fontId="3" fillId="0" borderId="16" xfId="3" applyNumberFormat="1" applyFont="1" applyBorder="1"/>
    <xf numFmtId="169" fontId="4" fillId="0" borderId="9" xfId="3" applyNumberFormat="1" applyFont="1" applyBorder="1"/>
    <xf numFmtId="169" fontId="4" fillId="0" borderId="17" xfId="3" applyNumberFormat="1" applyFont="1" applyBorder="1"/>
    <xf numFmtId="169" fontId="4" fillId="0" borderId="16" xfId="3" applyNumberFormat="1" applyFont="1" applyBorder="1"/>
    <xf numFmtId="0" fontId="4" fillId="0" borderId="18" xfId="3" applyFont="1" applyBorder="1" applyAlignment="1">
      <alignment horizontal="left"/>
    </xf>
    <xf numFmtId="0" fontId="4" fillId="0" borderId="19" xfId="3" applyFont="1" applyBorder="1" applyAlignment="1">
      <alignment horizontal="left"/>
    </xf>
    <xf numFmtId="169" fontId="3" fillId="0" borderId="19" xfId="3" applyNumberFormat="1" applyFont="1" applyBorder="1" applyAlignment="1">
      <alignment horizontal="center"/>
    </xf>
    <xf numFmtId="169" fontId="3" fillId="0" borderId="0" xfId="0" applyNumberFormat="1" applyFont="1" applyBorder="1"/>
    <xf numFmtId="169" fontId="3" fillId="0" borderId="21" xfId="0" applyNumberFormat="1" applyFont="1" applyBorder="1"/>
    <xf numFmtId="169" fontId="3" fillId="0" borderId="21" xfId="3" applyNumberFormat="1" applyFont="1" applyBorder="1" applyAlignment="1">
      <alignment horizontal="center"/>
    </xf>
    <xf numFmtId="169" fontId="3" fillId="0" borderId="21" xfId="3" applyNumberFormat="1" applyFont="1" applyBorder="1"/>
    <xf numFmtId="169" fontId="3" fillId="0" borderId="19" xfId="0" applyNumberFormat="1" applyFont="1" applyBorder="1"/>
    <xf numFmtId="0" fontId="3" fillId="0" borderId="18" xfId="3" applyFont="1" applyBorder="1" applyAlignment="1">
      <alignment horizontal="left"/>
    </xf>
    <xf numFmtId="0" fontId="3" fillId="0" borderId="19" xfId="3" applyFont="1" applyBorder="1" applyAlignment="1">
      <alignment horizontal="left"/>
    </xf>
    <xf numFmtId="169" fontId="3" fillId="0" borderId="19" xfId="3" applyNumberFormat="1" applyFont="1" applyBorder="1"/>
    <xf numFmtId="169" fontId="3" fillId="0" borderId="0" xfId="3" applyNumberFormat="1" applyFont="1" applyBorder="1"/>
    <xf numFmtId="0" fontId="3" fillId="0" borderId="18" xfId="3" applyFont="1" applyBorder="1"/>
    <xf numFmtId="0" fontId="3" fillId="0" borderId="19" xfId="3" applyFont="1" applyBorder="1"/>
    <xf numFmtId="169" fontId="3" fillId="0" borderId="15" xfId="3" applyNumberFormat="1" applyFont="1" applyBorder="1"/>
    <xf numFmtId="169" fontId="3" fillId="0" borderId="22" xfId="3" applyNumberFormat="1" applyFont="1" applyBorder="1"/>
    <xf numFmtId="0" fontId="3" fillId="0" borderId="21" xfId="0" applyFont="1" applyBorder="1"/>
    <xf numFmtId="0" fontId="4" fillId="0" borderId="18" xfId="0" applyFont="1" applyBorder="1"/>
    <xf numFmtId="169" fontId="4" fillId="0" borderId="12" xfId="3" applyNumberFormat="1" applyFont="1" applyBorder="1"/>
    <xf numFmtId="0" fontId="3" fillId="0" borderId="18" xfId="0" applyFont="1" applyBorder="1"/>
    <xf numFmtId="0" fontId="3" fillId="0" borderId="19" xfId="0" applyFont="1" applyBorder="1"/>
    <xf numFmtId="0" fontId="3" fillId="0" borderId="0" xfId="3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9" fontId="4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16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20" xfId="0" applyFont="1" applyBorder="1"/>
    <xf numFmtId="3" fontId="4" fillId="0" borderId="9" xfId="3" applyNumberFormat="1" applyFont="1" applyBorder="1" applyAlignment="1">
      <alignment horizontal="center"/>
    </xf>
    <xf numFmtId="3" fontId="4" fillId="0" borderId="16" xfId="3" applyNumberFormat="1" applyFont="1" applyBorder="1" applyAlignment="1">
      <alignment horizontal="center"/>
    </xf>
    <xf numFmtId="0" fontId="11" fillId="0" borderId="0" xfId="0" applyFont="1" applyBorder="1"/>
    <xf numFmtId="0" fontId="4" fillId="0" borderId="20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9" fontId="3" fillId="0" borderId="13" xfId="3" applyNumberFormat="1" applyFont="1" applyBorder="1" applyAlignment="1">
      <alignment horizontal="center"/>
    </xf>
    <xf numFmtId="169" fontId="3" fillId="0" borderId="14" xfId="3" applyNumberFormat="1" applyFont="1" applyBorder="1" applyAlignment="1">
      <alignment horizontal="center"/>
    </xf>
    <xf numFmtId="169" fontId="3" fillId="0" borderId="15" xfId="3" applyNumberFormat="1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3" fontId="3" fillId="0" borderId="20" xfId="0" applyNumberFormat="1" applyFont="1" applyBorder="1"/>
    <xf numFmtId="0" fontId="3" fillId="0" borderId="9" xfId="3" applyFont="1" applyBorder="1" applyAlignment="1">
      <alignment horizontal="center"/>
    </xf>
    <xf numFmtId="3" fontId="3" fillId="0" borderId="16" xfId="0" applyNumberFormat="1" applyFont="1" applyBorder="1"/>
    <xf numFmtId="0" fontId="4" fillId="0" borderId="17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10" xfId="0" applyFont="1" applyBorder="1"/>
    <xf numFmtId="10" fontId="3" fillId="0" borderId="22" xfId="3" applyNumberFormat="1" applyFont="1" applyBorder="1" applyAlignment="1">
      <alignment horizontal="center"/>
    </xf>
    <xf numFmtId="169" fontId="3" fillId="0" borderId="12" xfId="3" applyNumberFormat="1" applyFont="1" applyBorder="1" applyAlignment="1">
      <alignment horizontal="center"/>
    </xf>
    <xf numFmtId="10" fontId="3" fillId="0" borderId="21" xfId="2" applyNumberFormat="1" applyFont="1" applyBorder="1" applyAlignment="1">
      <alignment horizontal="center"/>
    </xf>
    <xf numFmtId="0" fontId="4" fillId="0" borderId="13" xfId="0" applyFont="1" applyBorder="1"/>
    <xf numFmtId="169" fontId="3" fillId="0" borderId="23" xfId="3" applyNumberFormat="1" applyFont="1" applyBorder="1"/>
    <xf numFmtId="10" fontId="3" fillId="0" borderId="23" xfId="3" applyNumberFormat="1" applyFont="1" applyBorder="1" applyAlignment="1">
      <alignment horizontal="center"/>
    </xf>
    <xf numFmtId="10" fontId="3" fillId="0" borderId="23" xfId="2" applyNumberFormat="1" applyFont="1" applyBorder="1" applyAlignment="1">
      <alignment horizontal="center"/>
    </xf>
    <xf numFmtId="169" fontId="4" fillId="0" borderId="20" xfId="3" applyNumberFormat="1" applyFont="1" applyBorder="1" applyAlignment="1">
      <alignment horizontal="center"/>
    </xf>
    <xf numFmtId="9" fontId="4" fillId="0" borderId="17" xfId="3" applyNumberFormat="1" applyFont="1" applyBorder="1" applyAlignment="1">
      <alignment horizontal="center"/>
    </xf>
    <xf numFmtId="0" fontId="3" fillId="0" borderId="7" xfId="3" applyFont="1" applyBorder="1" applyAlignment="1">
      <alignment horizontal="center"/>
    </xf>
    <xf numFmtId="0" fontId="3" fillId="0" borderId="8" xfId="0" applyFont="1" applyBorder="1"/>
    <xf numFmtId="0" fontId="3" fillId="0" borderId="0" xfId="3"/>
    <xf numFmtId="0" fontId="3" fillId="0" borderId="0" xfId="3" applyAlignment="1">
      <alignment horizontal="right"/>
    </xf>
    <xf numFmtId="0" fontId="3" fillId="0" borderId="0" xfId="3" applyAlignment="1">
      <alignment horizontal="center"/>
    </xf>
    <xf numFmtId="0" fontId="3" fillId="0" borderId="1" xfId="3" applyBorder="1"/>
    <xf numFmtId="0" fontId="3" fillId="0" borderId="2" xfId="3" applyBorder="1"/>
    <xf numFmtId="0" fontId="3" fillId="0" borderId="3" xfId="3" applyBorder="1" applyAlignment="1">
      <alignment horizontal="center"/>
    </xf>
    <xf numFmtId="0" fontId="3" fillId="0" borderId="4" xfId="3" applyBorder="1"/>
    <xf numFmtId="0" fontId="3" fillId="0" borderId="0" xfId="3" applyBorder="1"/>
    <xf numFmtId="0" fontId="3" fillId="0" borderId="5" xfId="3" applyBorder="1" applyAlignment="1">
      <alignment horizontal="center"/>
    </xf>
    <xf numFmtId="0" fontId="3" fillId="0" borderId="0" xfId="3" applyBorder="1" applyAlignment="1">
      <alignment horizontal="right"/>
    </xf>
    <xf numFmtId="0" fontId="3" fillId="0" borderId="0" xfId="3" applyBorder="1" applyAlignment="1">
      <alignment horizontal="justify" vertical="top" wrapText="1"/>
    </xf>
    <xf numFmtId="0" fontId="3" fillId="0" borderId="0" xfId="3" applyBorder="1" applyAlignment="1">
      <alignment horizontal="left" vertical="top"/>
    </xf>
    <xf numFmtId="9" fontId="3" fillId="0" borderId="0" xfId="3" applyNumberFormat="1"/>
    <xf numFmtId="0" fontId="3" fillId="0" borderId="0" xfId="3" applyFont="1" applyBorder="1" applyAlignment="1">
      <alignment horizontal="left" vertical="top"/>
    </xf>
    <xf numFmtId="165" fontId="3" fillId="0" borderId="0" xfId="3" applyNumberFormat="1"/>
    <xf numFmtId="3" fontId="3" fillId="0" borderId="0" xfId="3" applyNumberFormat="1" applyBorder="1"/>
    <xf numFmtId="0" fontId="3" fillId="0" borderId="0" xfId="3" applyBorder="1" applyAlignment="1">
      <alignment horizontal="justify" vertical="justify" wrapText="1"/>
    </xf>
    <xf numFmtId="0" fontId="3" fillId="0" borderId="5" xfId="3" applyBorder="1" applyAlignment="1">
      <alignment horizontal="center" vertical="justify" wrapText="1"/>
    </xf>
    <xf numFmtId="0" fontId="3" fillId="0" borderId="0" xfId="3" applyAlignment="1">
      <alignment horizontal="center" vertical="justify" wrapText="1"/>
    </xf>
    <xf numFmtId="10" fontId="8" fillId="0" borderId="0" xfId="3" applyNumberFormat="1" applyFont="1" applyAlignment="1">
      <alignment horizontal="center"/>
    </xf>
    <xf numFmtId="0" fontId="3" fillId="0" borderId="0" xfId="3" applyBorder="1" applyAlignment="1">
      <alignment horizontal="left"/>
    </xf>
    <xf numFmtId="166" fontId="3" fillId="0" borderId="0" xfId="3" applyNumberFormat="1" applyBorder="1"/>
    <xf numFmtId="0" fontId="12" fillId="0" borderId="0" xfId="3" applyFont="1" applyBorder="1" applyAlignment="1">
      <alignment horizontal="left"/>
    </xf>
    <xf numFmtId="0" fontId="12" fillId="0" borderId="0" xfId="3" applyFont="1" applyBorder="1" applyAlignment="1">
      <alignment horizontal="center"/>
    </xf>
    <xf numFmtId="0" fontId="12" fillId="0" borderId="0" xfId="3" applyFont="1" applyBorder="1"/>
    <xf numFmtId="0" fontId="12" fillId="0" borderId="0" xfId="3" applyFont="1" applyBorder="1" applyAlignment="1">
      <alignment horizontal="right"/>
    </xf>
    <xf numFmtId="0" fontId="13" fillId="0" borderId="0" xfId="3" applyFont="1" applyBorder="1" applyAlignment="1">
      <alignment horizontal="right"/>
    </xf>
    <xf numFmtId="0" fontId="3" fillId="0" borderId="6" xfId="3" applyBorder="1" applyAlignment="1">
      <alignment horizontal="center"/>
    </xf>
    <xf numFmtId="0" fontId="3" fillId="0" borderId="7" xfId="3" applyBorder="1" applyAlignment="1">
      <alignment horizontal="right"/>
    </xf>
    <xf numFmtId="0" fontId="3" fillId="0" borderId="7" xfId="3" applyBorder="1" applyAlignment="1">
      <alignment horizontal="left"/>
    </xf>
    <xf numFmtId="0" fontId="3" fillId="0" borderId="7" xfId="3" applyBorder="1"/>
    <xf numFmtId="3" fontId="3" fillId="0" borderId="7" xfId="3" applyNumberFormat="1" applyBorder="1"/>
    <xf numFmtId="0" fontId="3" fillId="0" borderId="8" xfId="3" applyBorder="1" applyAlignment="1">
      <alignment horizontal="center"/>
    </xf>
    <xf numFmtId="0" fontId="3" fillId="0" borderId="0" xfId="3" applyAlignment="1">
      <alignment horizontal="left"/>
    </xf>
    <xf numFmtId="3" fontId="3" fillId="0" borderId="0" xfId="3" applyNumberFormat="1"/>
    <xf numFmtId="167" fontId="3" fillId="0" borderId="0" xfId="3" applyNumberFormat="1"/>
    <xf numFmtId="0" fontId="14" fillId="0" borderId="0" xfId="0" applyFont="1"/>
    <xf numFmtId="3" fontId="3" fillId="0" borderId="0" xfId="3" applyNumberFormat="1" applyAlignment="1">
      <alignment horizontal="center"/>
    </xf>
    <xf numFmtId="0" fontId="3" fillId="0" borderId="0" xfId="3" applyAlignment="1">
      <alignment horizontal="justify" vertical="top" wrapText="1"/>
    </xf>
    <xf numFmtId="168" fontId="3" fillId="0" borderId="0" xfId="3" applyNumberFormat="1"/>
    <xf numFmtId="0" fontId="15" fillId="0" borderId="0" xfId="0" applyFont="1"/>
    <xf numFmtId="0" fontId="15" fillId="0" borderId="1" xfId="0" applyFont="1" applyBorder="1"/>
    <xf numFmtId="0" fontId="15" fillId="0" borderId="2" xfId="0" applyFont="1" applyBorder="1"/>
    <xf numFmtId="0" fontId="15" fillId="0" borderId="3" xfId="0" applyFont="1" applyBorder="1"/>
    <xf numFmtId="0" fontId="15" fillId="0" borderId="4" xfId="0" applyFont="1" applyBorder="1"/>
    <xf numFmtId="0" fontId="15" fillId="0" borderId="0" xfId="0" applyFont="1" applyBorder="1"/>
    <xf numFmtId="0" fontId="15" fillId="0" borderId="5" xfId="0" applyFont="1" applyBorder="1"/>
    <xf numFmtId="0" fontId="16" fillId="0" borderId="0" xfId="0" applyFont="1" applyBorder="1"/>
    <xf numFmtId="0" fontId="3" fillId="0" borderId="0" xfId="3" applyFont="1" applyAlignment="1">
      <alignment horizontal="justify" vertical="justify" wrapText="1"/>
    </xf>
    <xf numFmtId="170" fontId="3" fillId="0" borderId="0" xfId="3" applyNumberFormat="1" applyFont="1"/>
    <xf numFmtId="0" fontId="4" fillId="0" borderId="24" xfId="3" applyFont="1" applyBorder="1" applyAlignment="1">
      <alignment horizontal="left"/>
    </xf>
    <xf numFmtId="0" fontId="4" fillId="0" borderId="24" xfId="3" applyFont="1" applyBorder="1"/>
    <xf numFmtId="3" fontId="4" fillId="0" borderId="24" xfId="3" applyNumberFormat="1" applyFont="1" applyBorder="1"/>
    <xf numFmtId="0" fontId="3" fillId="0" borderId="0" xfId="3" applyFont="1" applyFill="1" applyBorder="1" applyAlignment="1">
      <alignment horizontal="justify" vertical="top" wrapText="1"/>
    </xf>
    <xf numFmtId="169" fontId="15" fillId="0" borderId="0" xfId="0" applyNumberFormat="1" applyFont="1" applyBorder="1"/>
    <xf numFmtId="166" fontId="15" fillId="0" borderId="14" xfId="0" applyNumberFormat="1" applyFont="1" applyBorder="1"/>
    <xf numFmtId="3" fontId="16" fillId="0" borderId="0" xfId="0" applyNumberFormat="1" applyFont="1" applyBorder="1"/>
    <xf numFmtId="169" fontId="15" fillId="0" borderId="0" xfId="0" applyNumberFormat="1" applyFont="1"/>
    <xf numFmtId="169" fontId="16" fillId="0" borderId="0" xfId="0" applyNumberFormat="1" applyFont="1" applyBorder="1"/>
    <xf numFmtId="0" fontId="3" fillId="0" borderId="0" xfId="3" applyFont="1" applyFill="1" applyBorder="1" applyAlignment="1">
      <alignment horizontal="left" vertical="top"/>
    </xf>
    <xf numFmtId="0" fontId="13" fillId="0" borderId="5" xfId="3" applyFont="1" applyBorder="1"/>
    <xf numFmtId="0" fontId="15" fillId="0" borderId="6" xfId="0" applyFont="1" applyBorder="1"/>
    <xf numFmtId="0" fontId="4" fillId="0" borderId="18" xfId="3" applyFont="1" applyBorder="1" applyAlignment="1">
      <alignment horizontal="center"/>
    </xf>
    <xf numFmtId="10" fontId="4" fillId="0" borderId="17" xfId="3" applyNumberFormat="1" applyFont="1" applyBorder="1" applyAlignment="1">
      <alignment horizontal="center" wrapText="1"/>
    </xf>
    <xf numFmtId="0" fontId="16" fillId="0" borderId="10" xfId="0" applyFont="1" applyBorder="1"/>
    <xf numFmtId="0" fontId="4" fillId="0" borderId="12" xfId="3" applyFont="1" applyBorder="1" applyAlignment="1">
      <alignment horizontal="left"/>
    </xf>
    <xf numFmtId="169" fontId="3" fillId="0" borderId="22" xfId="3" applyNumberFormat="1" applyFont="1" applyBorder="1" applyAlignment="1">
      <alignment horizontal="center"/>
    </xf>
    <xf numFmtId="169" fontId="15" fillId="0" borderId="21" xfId="0" applyNumberFormat="1" applyFont="1" applyBorder="1"/>
    <xf numFmtId="169" fontId="15" fillId="0" borderId="19" xfId="0" applyNumberFormat="1" applyFont="1" applyBorder="1"/>
    <xf numFmtId="169" fontId="3" fillId="0" borderId="5" xfId="3" applyNumberFormat="1" applyFont="1" applyBorder="1"/>
    <xf numFmtId="0" fontId="4" fillId="0" borderId="18" xfId="3" applyFont="1" applyFill="1" applyBorder="1" applyAlignment="1">
      <alignment horizontal="left"/>
    </xf>
    <xf numFmtId="0" fontId="4" fillId="0" borderId="19" xfId="3" applyFont="1" applyFill="1" applyBorder="1" applyAlignment="1">
      <alignment horizontal="left"/>
    </xf>
    <xf numFmtId="0" fontId="3" fillId="0" borderId="18" xfId="3" applyFont="1" applyFill="1" applyBorder="1" applyAlignment="1">
      <alignment horizontal="left"/>
    </xf>
    <xf numFmtId="169" fontId="3" fillId="0" borderId="19" xfId="3" applyNumberFormat="1" applyFont="1" applyFill="1" applyBorder="1"/>
    <xf numFmtId="169" fontId="3" fillId="0" borderId="12" xfId="3" applyNumberFormat="1" applyFont="1" applyFill="1" applyBorder="1"/>
    <xf numFmtId="0" fontId="3" fillId="0" borderId="18" xfId="3" applyFont="1" applyFill="1" applyBorder="1" applyAlignment="1">
      <alignment horizontal="left" vertical="top"/>
    </xf>
    <xf numFmtId="0" fontId="4" fillId="0" borderId="13" xfId="3" applyFont="1" applyBorder="1" applyAlignment="1">
      <alignment horizontal="left"/>
    </xf>
    <xf numFmtId="0" fontId="4" fillId="0" borderId="15" xfId="3" applyFont="1" applyBorder="1" applyAlignment="1">
      <alignment horizontal="left"/>
    </xf>
    <xf numFmtId="0" fontId="3" fillId="0" borderId="10" xfId="3" applyFont="1" applyBorder="1" applyAlignment="1">
      <alignment horizontal="left"/>
    </xf>
    <xf numFmtId="0" fontId="3" fillId="0" borderId="12" xfId="3" applyFont="1" applyBorder="1" applyAlignment="1">
      <alignment horizontal="left"/>
    </xf>
    <xf numFmtId="169" fontId="3" fillId="0" borderId="12" xfId="3" applyNumberFormat="1" applyFont="1" applyBorder="1"/>
    <xf numFmtId="0" fontId="15" fillId="0" borderId="21" xfId="0" applyFont="1" applyBorder="1"/>
    <xf numFmtId="0" fontId="15" fillId="0" borderId="13" xfId="0" applyFont="1" applyBorder="1"/>
    <xf numFmtId="0" fontId="15" fillId="0" borderId="23" xfId="0" applyFont="1" applyBorder="1"/>
    <xf numFmtId="0" fontId="16" fillId="0" borderId="0" xfId="0" applyFont="1" applyBorder="1" applyAlignment="1">
      <alignment horizontal="center"/>
    </xf>
    <xf numFmtId="9" fontId="16" fillId="0" borderId="0" xfId="0" applyNumberFormat="1" applyFont="1" applyBorder="1" applyAlignment="1">
      <alignment horizontal="center"/>
    </xf>
    <xf numFmtId="9" fontId="15" fillId="0" borderId="0" xfId="0" applyNumberFormat="1" applyFont="1" applyBorder="1"/>
    <xf numFmtId="0" fontId="16" fillId="0" borderId="20" xfId="0" applyFont="1" applyBorder="1"/>
    <xf numFmtId="3" fontId="4" fillId="0" borderId="0" xfId="3" applyNumberFormat="1" applyFont="1" applyBorder="1" applyAlignment="1">
      <alignment horizontal="center"/>
    </xf>
    <xf numFmtId="0" fontId="18" fillId="0" borderId="0" xfId="0" applyFont="1" applyBorder="1"/>
    <xf numFmtId="0" fontId="16" fillId="0" borderId="16" xfId="0" applyFont="1" applyBorder="1" applyAlignment="1">
      <alignment horizontal="center"/>
    </xf>
    <xf numFmtId="169" fontId="3" fillId="0" borderId="0" xfId="3" applyNumberFormat="1" applyFont="1" applyBorder="1" applyAlignment="1">
      <alignment horizontal="center"/>
    </xf>
    <xf numFmtId="3" fontId="15" fillId="0" borderId="20" xfId="0" applyNumberFormat="1" applyFont="1" applyBorder="1"/>
    <xf numFmtId="3" fontId="15" fillId="0" borderId="16" xfId="0" applyNumberFormat="1" applyFont="1" applyBorder="1"/>
    <xf numFmtId="3" fontId="15" fillId="0" borderId="0" xfId="0" applyNumberFormat="1" applyFont="1" applyBorder="1"/>
    <xf numFmtId="0" fontId="15" fillId="0" borderId="22" xfId="0" applyFont="1" applyBorder="1"/>
    <xf numFmtId="10" fontId="3" fillId="0" borderId="0" xfId="2" applyNumberFormat="1" applyFont="1" applyBorder="1" applyAlignment="1">
      <alignment horizontal="center"/>
    </xf>
    <xf numFmtId="169" fontId="3" fillId="0" borderId="23" xfId="3" applyNumberFormat="1" applyFont="1" applyBorder="1" applyAlignment="1">
      <alignment horizontal="center"/>
    </xf>
    <xf numFmtId="169" fontId="4" fillId="0" borderId="17" xfId="3" applyNumberFormat="1" applyFont="1" applyBorder="1" applyAlignment="1">
      <alignment horizontal="center"/>
    </xf>
    <xf numFmtId="9" fontId="4" fillId="0" borderId="0" xfId="3" applyNumberFormat="1" applyFont="1" applyBorder="1" applyAlignment="1">
      <alignment horizontal="center"/>
    </xf>
    <xf numFmtId="169" fontId="9" fillId="0" borderId="0" xfId="3" applyNumberFormat="1" applyFont="1" applyBorder="1" applyAlignment="1">
      <alignment horizontal="center"/>
    </xf>
    <xf numFmtId="9" fontId="9" fillId="0" borderId="0" xfId="3" applyNumberFormat="1" applyFont="1" applyBorder="1" applyAlignment="1">
      <alignment horizontal="center"/>
    </xf>
    <xf numFmtId="0" fontId="8" fillId="0" borderId="0" xfId="0" applyFont="1" applyBorder="1"/>
    <xf numFmtId="0" fontId="8" fillId="0" borderId="5" xfId="0" applyFont="1" applyBorder="1"/>
    <xf numFmtId="0" fontId="8" fillId="0" borderId="0" xfId="0" applyFont="1"/>
    <xf numFmtId="0" fontId="16" fillId="0" borderId="20" xfId="0" applyFont="1" applyBorder="1" applyAlignment="1">
      <alignment horizontal="center"/>
    </xf>
    <xf numFmtId="0" fontId="8" fillId="0" borderId="0" xfId="3" applyFont="1" applyBorder="1" applyAlignment="1">
      <alignment horizontal="center"/>
    </xf>
    <xf numFmtId="0" fontId="8" fillId="0" borderId="0" xfId="3" applyFont="1" applyBorder="1"/>
    <xf numFmtId="3" fontId="3" fillId="0" borderId="10" xfId="3" applyNumberFormat="1" applyFont="1" applyBorder="1" applyAlignment="1">
      <alignment horizontal="center" vertical="center"/>
    </xf>
    <xf numFmtId="0" fontId="3" fillId="0" borderId="22" xfId="3" applyFont="1" applyBorder="1" applyAlignment="1">
      <alignment horizontal="center"/>
    </xf>
    <xf numFmtId="165" fontId="8" fillId="0" borderId="0" xfId="1" applyNumberFormat="1" applyFont="1" applyBorder="1" applyAlignment="1">
      <alignment horizontal="left"/>
    </xf>
    <xf numFmtId="169" fontId="8" fillId="0" borderId="0" xfId="3" applyNumberFormat="1" applyFont="1" applyBorder="1"/>
    <xf numFmtId="10" fontId="8" fillId="0" borderId="0" xfId="0" applyNumberFormat="1" applyFont="1" applyBorder="1"/>
    <xf numFmtId="169" fontId="8" fillId="0" borderId="5" xfId="0" applyNumberFormat="1" applyFont="1" applyBorder="1"/>
    <xf numFmtId="0" fontId="9" fillId="0" borderId="0" xfId="0" applyFont="1"/>
    <xf numFmtId="3" fontId="3" fillId="0" borderId="18" xfId="3" applyNumberFormat="1" applyFont="1" applyBorder="1" applyAlignment="1">
      <alignment horizontal="center" vertical="center"/>
    </xf>
    <xf numFmtId="169" fontId="8" fillId="0" borderId="0" xfId="0" applyNumberFormat="1" applyFont="1" applyBorder="1"/>
    <xf numFmtId="3" fontId="8" fillId="0" borderId="0" xfId="0" applyNumberFormat="1" applyFont="1"/>
    <xf numFmtId="3" fontId="8" fillId="0" borderId="0" xfId="0" applyNumberFormat="1" applyFont="1" applyBorder="1"/>
    <xf numFmtId="169" fontId="8" fillId="0" borderId="0" xfId="0" applyNumberFormat="1" applyFont="1"/>
    <xf numFmtId="0" fontId="15" fillId="0" borderId="18" xfId="0" applyFont="1" applyBorder="1"/>
    <xf numFmtId="0" fontId="15" fillId="0" borderId="21" xfId="0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3" fontId="8" fillId="0" borderId="5" xfId="0" applyNumberFormat="1" applyFont="1" applyBorder="1"/>
    <xf numFmtId="0" fontId="16" fillId="0" borderId="13" xfId="0" applyFont="1" applyBorder="1"/>
    <xf numFmtId="3" fontId="4" fillId="0" borderId="13" xfId="3" applyNumberFormat="1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166" fontId="9" fillId="0" borderId="0" xfId="0" applyNumberFormat="1" applyFont="1" applyBorder="1"/>
    <xf numFmtId="169" fontId="9" fillId="0" borderId="0" xfId="3" applyNumberFormat="1" applyFont="1" applyBorder="1"/>
    <xf numFmtId="3" fontId="9" fillId="0" borderId="0" xfId="0" applyNumberFormat="1" applyFont="1"/>
    <xf numFmtId="0" fontId="15" fillId="0" borderId="7" xfId="0" applyFont="1" applyBorder="1"/>
    <xf numFmtId="3" fontId="15" fillId="0" borderId="7" xfId="0" applyNumberFormat="1" applyFont="1" applyBorder="1"/>
    <xf numFmtId="0" fontId="8" fillId="0" borderId="7" xfId="0" applyFont="1" applyBorder="1"/>
    <xf numFmtId="0" fontId="8" fillId="0" borderId="8" xfId="0" applyFont="1" applyBorder="1"/>
    <xf numFmtId="3" fontId="15" fillId="0" borderId="0" xfId="0" applyNumberFormat="1" applyFont="1"/>
    <xf numFmtId="166" fontId="3" fillId="0" borderId="0" xfId="3" applyNumberFormat="1" applyFont="1"/>
    <xf numFmtId="166" fontId="4" fillId="0" borderId="24" xfId="3" applyNumberFormat="1" applyFont="1" applyFill="1" applyBorder="1"/>
    <xf numFmtId="169" fontId="3" fillId="0" borderId="0" xfId="3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4" fillId="0" borderId="0" xfId="3" applyFont="1" applyFill="1" applyBorder="1" applyAlignment="1">
      <alignment horizontal="left" vertical="top"/>
    </xf>
    <xf numFmtId="169" fontId="3" fillId="0" borderId="7" xfId="0" applyNumberFormat="1" applyFont="1" applyBorder="1"/>
    <xf numFmtId="0" fontId="3" fillId="2" borderId="0" xfId="0" applyFont="1" applyFill="1" applyBorder="1"/>
    <xf numFmtId="0" fontId="3" fillId="2" borderId="18" xfId="0" applyFont="1" applyFill="1" applyBorder="1"/>
    <xf numFmtId="169" fontId="4" fillId="2" borderId="19" xfId="0" applyNumberFormat="1" applyFont="1" applyFill="1" applyBorder="1"/>
    <xf numFmtId="0" fontId="4" fillId="2" borderId="18" xfId="0" applyFont="1" applyFill="1" applyBorder="1"/>
    <xf numFmtId="0" fontId="3" fillId="0" borderId="0" xfId="3" applyFont="1" applyAlignment="1">
      <alignment horizontal="center" vertical="top" wrapText="1"/>
    </xf>
    <xf numFmtId="0" fontId="5" fillId="0" borderId="0" xfId="3" applyFont="1" applyBorder="1" applyAlignment="1">
      <alignment horizontal="center"/>
    </xf>
    <xf numFmtId="0" fontId="3" fillId="0" borderId="0" xfId="3" applyFont="1" applyBorder="1" applyAlignment="1">
      <alignment horizontal="justify" vertical="justify"/>
    </xf>
    <xf numFmtId="0" fontId="3" fillId="0" borderId="0" xfId="3" applyFont="1" applyBorder="1" applyAlignment="1">
      <alignment horizontal="justify" vertical="top" wrapText="1"/>
    </xf>
    <xf numFmtId="0" fontId="3" fillId="0" borderId="0" xfId="3" applyFont="1" applyBorder="1" applyAlignment="1">
      <alignment horizontal="justify" wrapText="1"/>
    </xf>
    <xf numFmtId="0" fontId="3" fillId="0" borderId="7" xfId="3" applyFont="1" applyBorder="1" applyAlignment="1">
      <alignment horizontal="left" vertical="top" wrapText="1"/>
    </xf>
    <xf numFmtId="0" fontId="4" fillId="0" borderId="0" xfId="3" applyFont="1" applyAlignment="1">
      <alignment horizontal="left" vertical="top" wrapText="1"/>
    </xf>
    <xf numFmtId="0" fontId="4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3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16" xfId="3" applyFont="1" applyBorder="1" applyAlignment="1">
      <alignment horizontal="center"/>
    </xf>
    <xf numFmtId="0" fontId="4" fillId="0" borderId="9" xfId="3" applyFont="1" applyBorder="1" applyAlignment="1">
      <alignment horizontal="center"/>
    </xf>
    <xf numFmtId="0" fontId="4" fillId="0" borderId="17" xfId="3" applyFont="1" applyBorder="1" applyAlignment="1">
      <alignment horizontal="center"/>
    </xf>
    <xf numFmtId="0" fontId="3" fillId="0" borderId="0" xfId="3" applyBorder="1" applyAlignment="1">
      <alignment horizontal="justify" vertical="top" wrapText="1"/>
    </xf>
    <xf numFmtId="0" fontId="3" fillId="0" borderId="0" xfId="3" applyBorder="1" applyAlignment="1">
      <alignment horizontal="justify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Fill="1" applyBorder="1" applyAlignment="1">
      <alignment horizontal="justify" vertical="top" wrapText="1"/>
    </xf>
    <xf numFmtId="3" fontId="3" fillId="0" borderId="0" xfId="3" applyNumberFormat="1" applyFont="1" applyBorder="1" applyAlignment="1">
      <alignment horizontal="right" vertical="center"/>
    </xf>
    <xf numFmtId="0" fontId="3" fillId="0" borderId="0" xfId="3" applyFont="1" applyFill="1" applyBorder="1" applyAlignment="1">
      <alignment horizontal="left" vertical="top"/>
    </xf>
    <xf numFmtId="0" fontId="4" fillId="0" borderId="0" xfId="3" applyFont="1" applyFill="1" applyBorder="1" applyAlignment="1">
      <alignment horizontal="left" vertical="top"/>
    </xf>
    <xf numFmtId="0" fontId="17" fillId="0" borderId="7" xfId="3" applyFont="1" applyFill="1" applyBorder="1" applyAlignment="1">
      <alignment horizontal="justify" vertical="top" wrapText="1"/>
    </xf>
    <xf numFmtId="0" fontId="3" fillId="0" borderId="18" xfId="3" applyFont="1" applyFill="1" applyBorder="1" applyAlignment="1">
      <alignment horizontal="justify" wrapText="1"/>
    </xf>
    <xf numFmtId="0" fontId="3" fillId="0" borderId="13" xfId="3" applyFont="1" applyFill="1" applyBorder="1" applyAlignment="1">
      <alignment horizontal="justify" wrapText="1"/>
    </xf>
    <xf numFmtId="169" fontId="3" fillId="0" borderId="21" xfId="3" applyNumberFormat="1" applyFont="1" applyBorder="1" applyAlignment="1">
      <alignment horizontal="center" vertical="center"/>
    </xf>
    <xf numFmtId="169" fontId="3" fillId="0" borderId="23" xfId="3" applyNumberFormat="1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4" fillId="0" borderId="22" xfId="3" applyFont="1" applyBorder="1" applyAlignment="1">
      <alignment horizontal="center" vertical="center"/>
    </xf>
    <xf numFmtId="0" fontId="4" fillId="0" borderId="2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4" fillId="0" borderId="20" xfId="3" applyFont="1" applyBorder="1" applyAlignment="1">
      <alignment horizontal="center" wrapText="1"/>
    </xf>
    <xf numFmtId="0" fontId="4" fillId="0" borderId="16" xfId="3" applyFont="1" applyBorder="1" applyAlignment="1">
      <alignment horizontal="center" wrapText="1"/>
    </xf>
    <xf numFmtId="0" fontId="4" fillId="0" borderId="22" xfId="3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3" fillId="0" borderId="18" xfId="3" applyFont="1" applyBorder="1" applyAlignment="1">
      <alignment horizontal="justify" vertical="center" wrapText="1"/>
    </xf>
    <xf numFmtId="0" fontId="3" fillId="0" borderId="21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69"/>
  <sheetViews>
    <sheetView showGridLines="0" zoomScale="80" zoomScaleNormal="80" workbookViewId="0">
      <selection activeCell="C3" sqref="C3:C5"/>
    </sheetView>
  </sheetViews>
  <sheetFormatPr baseColWidth="10" defaultColWidth="11.42578125" defaultRowHeight="12.75" x14ac:dyDescent="0.2"/>
  <cols>
    <col min="1" max="2" width="11.42578125" style="1"/>
    <col min="3" max="3" width="3.5703125" style="2" bestFit="1" customWidth="1"/>
    <col min="4" max="4" width="3.85546875" style="1" customWidth="1"/>
    <col min="5" max="5" width="52.42578125" style="1" bestFit="1" customWidth="1"/>
    <col min="6" max="6" width="11.42578125" style="1"/>
    <col min="7" max="7" width="11.85546875" style="1" bestFit="1" customWidth="1"/>
    <col min="8" max="8" width="14" style="1" bestFit="1" customWidth="1"/>
    <col min="9" max="9" width="11.42578125" style="1"/>
    <col min="10" max="10" width="10.5703125" style="3" bestFit="1" customWidth="1"/>
    <col min="11" max="11" width="11.28515625" style="3" bestFit="1" customWidth="1"/>
    <col min="12" max="12" width="12.28515625" style="3" bestFit="1" customWidth="1"/>
    <col min="13" max="13" width="15.140625" style="3" bestFit="1" customWidth="1"/>
    <col min="14" max="14" width="6.7109375" style="1" bestFit="1" customWidth="1"/>
    <col min="15" max="15" width="11.28515625" style="1" bestFit="1" customWidth="1"/>
    <col min="16" max="16384" width="11.42578125" style="1"/>
  </cols>
  <sheetData>
    <row r="1" spans="2:10" ht="13.5" thickBot="1" x14ac:dyDescent="0.25"/>
    <row r="2" spans="2:10" ht="13.5" thickBot="1" x14ac:dyDescent="0.25">
      <c r="B2" s="4"/>
      <c r="C2" s="5"/>
      <c r="D2" s="6"/>
      <c r="E2" s="6"/>
      <c r="F2" s="6"/>
      <c r="G2" s="6"/>
      <c r="H2" s="6"/>
      <c r="I2" s="6"/>
      <c r="J2" s="7"/>
    </row>
    <row r="3" spans="2:10" x14ac:dyDescent="0.2">
      <c r="B3" s="8"/>
      <c r="C3" s="5" t="s">
        <v>192</v>
      </c>
      <c r="D3" s="9"/>
      <c r="E3" s="9"/>
      <c r="F3" s="9"/>
      <c r="G3" s="9"/>
      <c r="H3" s="9"/>
      <c r="I3" s="9"/>
      <c r="J3" s="10"/>
    </row>
    <row r="4" spans="2:10" x14ac:dyDescent="0.2">
      <c r="B4" s="8"/>
      <c r="C4" s="171" t="s">
        <v>193</v>
      </c>
      <c r="D4" s="9"/>
      <c r="E4" s="9"/>
      <c r="F4" s="9"/>
      <c r="G4" s="9"/>
      <c r="H4" s="9"/>
      <c r="I4" s="9"/>
      <c r="J4" s="10"/>
    </row>
    <row r="5" spans="2:10" x14ac:dyDescent="0.2">
      <c r="B5" s="8"/>
      <c r="C5" s="171" t="s">
        <v>194</v>
      </c>
      <c r="D5" s="9"/>
      <c r="E5" s="9"/>
      <c r="F5" s="9"/>
      <c r="G5" s="9"/>
      <c r="H5" s="9"/>
      <c r="I5" s="9"/>
      <c r="J5" s="10"/>
    </row>
    <row r="6" spans="2:10" x14ac:dyDescent="0.2">
      <c r="B6" s="8"/>
      <c r="C6" s="11"/>
      <c r="D6" s="9"/>
      <c r="E6" s="9"/>
      <c r="F6" s="9"/>
      <c r="G6" s="9"/>
      <c r="H6" s="9"/>
      <c r="I6" s="9"/>
      <c r="J6" s="10"/>
    </row>
    <row r="7" spans="2:10" ht="15.75" x14ac:dyDescent="0.25">
      <c r="B7" s="8"/>
      <c r="C7" s="11"/>
      <c r="D7" s="310" t="s">
        <v>184</v>
      </c>
      <c r="E7" s="310"/>
      <c r="F7" s="310"/>
      <c r="G7" s="310"/>
      <c r="H7" s="310"/>
      <c r="I7" s="310"/>
      <c r="J7" s="10"/>
    </row>
    <row r="8" spans="2:10" x14ac:dyDescent="0.2">
      <c r="B8" s="8"/>
      <c r="C8" s="11"/>
      <c r="D8" s="9"/>
      <c r="E8" s="9"/>
      <c r="F8" s="9"/>
      <c r="G8" s="9"/>
      <c r="H8" s="9"/>
      <c r="I8" s="9"/>
      <c r="J8" s="10"/>
    </row>
    <row r="9" spans="2:10" ht="12.75" customHeight="1" x14ac:dyDescent="0.2">
      <c r="B9" s="8"/>
      <c r="C9" s="311" t="s">
        <v>0</v>
      </c>
      <c r="D9" s="311"/>
      <c r="E9" s="311"/>
      <c r="F9" s="311"/>
      <c r="G9" s="311"/>
      <c r="H9" s="311"/>
      <c r="I9" s="311"/>
      <c r="J9" s="10"/>
    </row>
    <row r="10" spans="2:10" x14ac:dyDescent="0.2">
      <c r="B10" s="8"/>
      <c r="C10" s="311"/>
      <c r="D10" s="311"/>
      <c r="E10" s="311"/>
      <c r="F10" s="311"/>
      <c r="G10" s="311"/>
      <c r="H10" s="311"/>
      <c r="I10" s="311"/>
      <c r="J10" s="10"/>
    </row>
    <row r="11" spans="2:10" x14ac:dyDescent="0.2">
      <c r="B11" s="8"/>
      <c r="C11" s="311"/>
      <c r="D11" s="311"/>
      <c r="E11" s="311"/>
      <c r="F11" s="311"/>
      <c r="G11" s="311"/>
      <c r="H11" s="311"/>
      <c r="I11" s="311"/>
      <c r="J11" s="10"/>
    </row>
    <row r="12" spans="2:10" x14ac:dyDescent="0.2">
      <c r="B12" s="8"/>
      <c r="C12" s="11"/>
      <c r="D12" s="12"/>
      <c r="E12" s="12"/>
      <c r="F12" s="12"/>
      <c r="G12" s="12"/>
      <c r="H12" s="12"/>
      <c r="I12" s="12"/>
      <c r="J12" s="10"/>
    </row>
    <row r="13" spans="2:10" x14ac:dyDescent="0.2">
      <c r="B13" s="8"/>
      <c r="C13" s="11" t="s">
        <v>1</v>
      </c>
      <c r="D13" s="312" t="s">
        <v>2</v>
      </c>
      <c r="E13" s="312"/>
      <c r="F13" s="312"/>
      <c r="G13" s="312"/>
      <c r="H13" s="312"/>
      <c r="I13" s="312"/>
      <c r="J13" s="10"/>
    </row>
    <row r="14" spans="2:10" x14ac:dyDescent="0.2">
      <c r="B14" s="8"/>
      <c r="C14" s="11"/>
      <c r="D14" s="312"/>
      <c r="E14" s="312"/>
      <c r="F14" s="312"/>
      <c r="G14" s="312"/>
      <c r="H14" s="312"/>
      <c r="I14" s="312"/>
      <c r="J14" s="10"/>
    </row>
    <row r="15" spans="2:10" x14ac:dyDescent="0.2">
      <c r="B15" s="8"/>
      <c r="C15" s="11"/>
      <c r="D15" s="13"/>
      <c r="E15" s="13"/>
      <c r="F15" s="13"/>
      <c r="G15" s="13"/>
      <c r="H15" s="13"/>
      <c r="I15" s="13"/>
      <c r="J15" s="10"/>
    </row>
    <row r="16" spans="2:10" x14ac:dyDescent="0.2">
      <c r="B16" s="8"/>
      <c r="C16" s="11" t="s">
        <v>3</v>
      </c>
      <c r="D16" s="9" t="s">
        <v>4</v>
      </c>
      <c r="E16" s="13"/>
      <c r="F16" s="13"/>
      <c r="G16" s="13"/>
      <c r="H16" s="13"/>
      <c r="I16" s="9"/>
      <c r="J16" s="10"/>
    </row>
    <row r="17" spans="2:15" x14ac:dyDescent="0.2">
      <c r="B17" s="8"/>
      <c r="C17" s="11"/>
      <c r="D17" s="9"/>
      <c r="E17" s="13"/>
      <c r="F17" s="13"/>
      <c r="G17" s="13"/>
      <c r="H17" s="13"/>
      <c r="I17" s="9"/>
      <c r="J17" s="10"/>
    </row>
    <row r="18" spans="2:15" ht="12.75" customHeight="1" x14ac:dyDescent="0.2">
      <c r="B18" s="8"/>
      <c r="C18" s="11" t="s">
        <v>5</v>
      </c>
      <c r="D18" s="313" t="s">
        <v>6</v>
      </c>
      <c r="E18" s="313"/>
      <c r="F18" s="313"/>
      <c r="G18" s="313"/>
      <c r="H18" s="313"/>
      <c r="I18" s="313"/>
      <c r="J18" s="10"/>
      <c r="N18" s="14"/>
      <c r="O18" s="15"/>
    </row>
    <row r="19" spans="2:15" x14ac:dyDescent="0.2">
      <c r="B19" s="8"/>
      <c r="C19" s="9"/>
      <c r="D19" s="313"/>
      <c r="E19" s="313"/>
      <c r="F19" s="313"/>
      <c r="G19" s="313"/>
      <c r="H19" s="313"/>
      <c r="I19" s="313"/>
      <c r="J19" s="10"/>
      <c r="M19" s="16"/>
    </row>
    <row r="20" spans="2:15" x14ac:dyDescent="0.2">
      <c r="B20" s="8"/>
      <c r="C20" s="11"/>
      <c r="D20" s="313"/>
      <c r="E20" s="313"/>
      <c r="F20" s="313"/>
      <c r="G20" s="313"/>
      <c r="H20" s="313"/>
      <c r="I20" s="313"/>
      <c r="J20" s="10"/>
      <c r="M20" s="16"/>
    </row>
    <row r="21" spans="2:15" x14ac:dyDescent="0.2">
      <c r="B21" s="8"/>
      <c r="C21" s="11"/>
      <c r="D21" s="9"/>
      <c r="E21" s="13"/>
      <c r="F21" s="13"/>
      <c r="G21" s="13"/>
      <c r="H21" s="13"/>
      <c r="I21" s="9"/>
      <c r="J21" s="10"/>
      <c r="N21" s="15"/>
      <c r="O21" s="17"/>
    </row>
    <row r="22" spans="2:15" ht="12.75" customHeight="1" x14ac:dyDescent="0.2">
      <c r="B22" s="8"/>
      <c r="C22" s="11" t="s">
        <v>7</v>
      </c>
      <c r="D22" s="313" t="s">
        <v>8</v>
      </c>
      <c r="E22" s="313"/>
      <c r="F22" s="313"/>
      <c r="G22" s="313"/>
      <c r="H22" s="313"/>
      <c r="I22" s="313"/>
      <c r="J22" s="10"/>
    </row>
    <row r="23" spans="2:15" x14ac:dyDescent="0.2">
      <c r="B23" s="8"/>
      <c r="C23" s="9"/>
      <c r="D23" s="313"/>
      <c r="E23" s="313"/>
      <c r="F23" s="313"/>
      <c r="G23" s="313"/>
      <c r="H23" s="313"/>
      <c r="I23" s="313"/>
      <c r="J23" s="10"/>
    </row>
    <row r="24" spans="2:15" x14ac:dyDescent="0.2">
      <c r="B24" s="8"/>
      <c r="C24" s="11"/>
      <c r="D24" s="9"/>
      <c r="E24" s="13"/>
      <c r="F24" s="13"/>
      <c r="G24" s="13"/>
      <c r="H24" s="13"/>
      <c r="I24" s="9"/>
      <c r="J24" s="10"/>
    </row>
    <row r="25" spans="2:15" ht="12.75" customHeight="1" x14ac:dyDescent="0.2">
      <c r="B25" s="8"/>
      <c r="C25" s="11" t="s">
        <v>9</v>
      </c>
      <c r="D25" s="313" t="s">
        <v>10</v>
      </c>
      <c r="E25" s="313"/>
      <c r="F25" s="313"/>
      <c r="G25" s="313"/>
      <c r="H25" s="313"/>
      <c r="I25" s="313"/>
      <c r="J25" s="10"/>
    </row>
    <row r="26" spans="2:15" x14ac:dyDescent="0.2">
      <c r="B26" s="8"/>
      <c r="C26" s="11"/>
      <c r="D26" s="313"/>
      <c r="E26" s="313"/>
      <c r="F26" s="313"/>
      <c r="G26" s="313"/>
      <c r="H26" s="313"/>
      <c r="I26" s="313"/>
      <c r="J26" s="10"/>
    </row>
    <row r="27" spans="2:15" x14ac:dyDescent="0.2">
      <c r="B27" s="8"/>
      <c r="C27" s="9"/>
      <c r="D27" s="313"/>
      <c r="E27" s="313"/>
      <c r="F27" s="313"/>
      <c r="G27" s="313"/>
      <c r="H27" s="313"/>
      <c r="I27" s="313"/>
      <c r="J27" s="10"/>
    </row>
    <row r="28" spans="2:15" x14ac:dyDescent="0.2">
      <c r="B28" s="8"/>
      <c r="C28" s="11"/>
      <c r="D28" s="9"/>
      <c r="E28" s="13"/>
      <c r="F28" s="13"/>
      <c r="G28" s="13"/>
      <c r="H28" s="13"/>
      <c r="I28" s="9"/>
      <c r="J28" s="10"/>
    </row>
    <row r="29" spans="2:15" x14ac:dyDescent="0.2">
      <c r="B29" s="8"/>
      <c r="C29" s="11" t="s">
        <v>11</v>
      </c>
      <c r="D29" s="9" t="s">
        <v>12</v>
      </c>
      <c r="E29" s="13"/>
      <c r="F29" s="13"/>
      <c r="G29" s="13"/>
      <c r="H29" s="13"/>
      <c r="I29" s="9"/>
      <c r="J29" s="10"/>
    </row>
    <row r="30" spans="2:15" x14ac:dyDescent="0.2">
      <c r="B30" s="8"/>
      <c r="C30" s="9"/>
      <c r="D30" s="18" t="s">
        <v>13</v>
      </c>
      <c r="E30" s="13"/>
      <c r="F30" s="13"/>
      <c r="G30" s="13"/>
      <c r="H30" s="13"/>
      <c r="I30" s="9"/>
      <c r="J30" s="10"/>
    </row>
    <row r="31" spans="2:15" x14ac:dyDescent="0.2">
      <c r="B31" s="8"/>
      <c r="C31" s="9"/>
      <c r="D31" s="18" t="s">
        <v>14</v>
      </c>
      <c r="E31" s="13"/>
      <c r="F31" s="13"/>
      <c r="G31" s="13"/>
      <c r="H31" s="13"/>
      <c r="I31" s="9"/>
      <c r="J31" s="10"/>
    </row>
    <row r="32" spans="2:15" x14ac:dyDescent="0.2">
      <c r="B32" s="8"/>
      <c r="C32" s="9"/>
      <c r="D32" s="9"/>
      <c r="E32" s="13"/>
      <c r="F32" s="13"/>
      <c r="G32" s="13"/>
      <c r="H32" s="13"/>
      <c r="I32" s="9"/>
      <c r="J32" s="10"/>
    </row>
    <row r="33" spans="2:15" x14ac:dyDescent="0.2">
      <c r="B33" s="8"/>
      <c r="C33" s="9"/>
      <c r="D33" s="9"/>
      <c r="E33" s="13"/>
      <c r="F33" s="13"/>
      <c r="G33" s="13"/>
      <c r="H33" s="13"/>
      <c r="I33" s="9"/>
      <c r="J33" s="10"/>
    </row>
    <row r="34" spans="2:15" x14ac:dyDescent="0.2">
      <c r="B34" s="8"/>
      <c r="C34" s="11"/>
      <c r="D34" s="19" t="s">
        <v>15</v>
      </c>
      <c r="E34" s="13"/>
      <c r="F34" s="13"/>
      <c r="G34" s="13"/>
      <c r="H34" s="13"/>
      <c r="I34" s="9"/>
      <c r="J34" s="10"/>
    </row>
    <row r="35" spans="2:15" x14ac:dyDescent="0.2">
      <c r="B35" s="8"/>
      <c r="C35" s="11"/>
      <c r="D35" s="19"/>
      <c r="E35" s="13"/>
      <c r="F35" s="13"/>
      <c r="G35" s="13"/>
      <c r="H35" s="13"/>
      <c r="I35" s="9"/>
      <c r="J35" s="10"/>
    </row>
    <row r="36" spans="2:15" x14ac:dyDescent="0.2">
      <c r="B36" s="8"/>
      <c r="C36" s="11"/>
      <c r="D36" s="20" t="s">
        <v>16</v>
      </c>
      <c r="E36" s="18" t="s">
        <v>17</v>
      </c>
      <c r="F36" s="9"/>
      <c r="G36" s="21">
        <v>4000000</v>
      </c>
      <c r="H36" s="9"/>
      <c r="I36" s="9"/>
      <c r="J36" s="10"/>
      <c r="L36" s="16"/>
      <c r="M36" s="16"/>
    </row>
    <row r="37" spans="2:15" x14ac:dyDescent="0.2">
      <c r="B37" s="8"/>
      <c r="C37" s="11"/>
      <c r="D37" s="20"/>
      <c r="E37" s="9"/>
      <c r="F37" s="9"/>
      <c r="G37" s="9"/>
      <c r="H37" s="21"/>
      <c r="I37" s="9"/>
      <c r="J37" s="10"/>
      <c r="L37" s="16"/>
      <c r="M37" s="16"/>
    </row>
    <row r="38" spans="2:15" ht="15" x14ac:dyDescent="0.25">
      <c r="B38" s="8"/>
      <c r="C38" s="11"/>
      <c r="D38" s="20" t="s">
        <v>18</v>
      </c>
      <c r="E38" s="22" t="s">
        <v>19</v>
      </c>
      <c r="F38" s="9"/>
      <c r="G38" s="9"/>
      <c r="H38" s="9"/>
      <c r="I38" s="23"/>
      <c r="J38" s="24"/>
      <c r="K38" s="25"/>
    </row>
    <row r="39" spans="2:15" x14ac:dyDescent="0.2">
      <c r="B39" s="8"/>
      <c r="C39" s="11"/>
      <c r="D39" s="20"/>
      <c r="E39" s="9" t="s">
        <v>20</v>
      </c>
      <c r="F39" s="9"/>
      <c r="G39" s="21">
        <v>450000</v>
      </c>
      <c r="H39" s="9"/>
      <c r="I39" s="9"/>
      <c r="J39" s="10"/>
      <c r="M39" s="26"/>
      <c r="N39" s="27"/>
      <c r="O39" s="27"/>
    </row>
    <row r="40" spans="2:15" x14ac:dyDescent="0.2">
      <c r="B40" s="8"/>
      <c r="C40" s="11"/>
      <c r="D40" s="20"/>
      <c r="E40" s="9" t="s">
        <v>21</v>
      </c>
      <c r="F40" s="9"/>
      <c r="G40" s="21">
        <v>300000</v>
      </c>
      <c r="H40" s="9"/>
      <c r="I40" s="9"/>
      <c r="J40" s="10"/>
      <c r="M40" s="26"/>
      <c r="N40" s="27"/>
      <c r="O40" s="27"/>
    </row>
    <row r="41" spans="2:15" x14ac:dyDescent="0.2">
      <c r="B41" s="8"/>
      <c r="C41" s="11"/>
      <c r="D41" s="20"/>
      <c r="E41" s="9" t="s">
        <v>22</v>
      </c>
      <c r="F41" s="9"/>
      <c r="G41" s="21">
        <v>650000</v>
      </c>
      <c r="H41" s="9"/>
      <c r="I41" s="9"/>
      <c r="J41" s="10"/>
      <c r="M41" s="26"/>
      <c r="N41" s="27"/>
      <c r="O41" s="27"/>
    </row>
    <row r="42" spans="2:15" x14ac:dyDescent="0.2">
      <c r="B42" s="8"/>
      <c r="C42" s="11"/>
      <c r="D42" s="20"/>
      <c r="E42" s="9" t="s">
        <v>23</v>
      </c>
      <c r="F42" s="9"/>
      <c r="G42" s="21">
        <v>1875000</v>
      </c>
      <c r="H42" s="9"/>
      <c r="I42" s="9"/>
      <c r="J42" s="10"/>
      <c r="M42" s="26"/>
      <c r="N42" s="27"/>
      <c r="O42" s="27"/>
    </row>
    <row r="43" spans="2:15" x14ac:dyDescent="0.2">
      <c r="B43" s="8"/>
      <c r="C43" s="11"/>
      <c r="D43" s="20"/>
      <c r="E43" s="9" t="s">
        <v>24</v>
      </c>
      <c r="F43" s="9"/>
      <c r="G43" s="21">
        <v>1250000</v>
      </c>
      <c r="H43" s="9"/>
      <c r="I43" s="9"/>
      <c r="J43" s="10"/>
      <c r="M43" s="28">
        <v>50000000</v>
      </c>
      <c r="N43" s="29">
        <v>2.9000000000000001E-2</v>
      </c>
      <c r="O43" s="28">
        <f>+M43*N43</f>
        <v>1450000</v>
      </c>
    </row>
    <row r="44" spans="2:15" x14ac:dyDescent="0.2">
      <c r="B44" s="8"/>
      <c r="C44" s="11"/>
      <c r="D44" s="20"/>
      <c r="E44" s="9" t="s">
        <v>25</v>
      </c>
      <c r="F44" s="9"/>
      <c r="G44" s="21">
        <v>150000</v>
      </c>
      <c r="H44" s="9"/>
      <c r="I44" s="9"/>
      <c r="J44" s="10"/>
      <c r="M44" s="28">
        <v>-3000000</v>
      </c>
      <c r="N44" s="29">
        <v>8.0000000000000002E-3</v>
      </c>
      <c r="O44" s="28">
        <f t="shared" ref="O44:O45" si="0">+M44*N44</f>
        <v>-24000</v>
      </c>
    </row>
    <row r="45" spans="2:15" x14ac:dyDescent="0.2">
      <c r="B45" s="8"/>
      <c r="C45" s="11"/>
      <c r="D45" s="20"/>
      <c r="E45" s="9"/>
      <c r="F45" s="9"/>
      <c r="G45" s="21"/>
      <c r="H45" s="9"/>
      <c r="I45" s="9"/>
      <c r="J45" s="10"/>
      <c r="M45" s="28">
        <v>-1500000</v>
      </c>
      <c r="N45" s="29">
        <v>2E-3</v>
      </c>
      <c r="O45" s="28">
        <f t="shared" si="0"/>
        <v>-3000</v>
      </c>
    </row>
    <row r="46" spans="2:15" ht="15" x14ac:dyDescent="0.25">
      <c r="B46" s="8"/>
      <c r="C46" s="11"/>
      <c r="D46" s="20" t="s">
        <v>26</v>
      </c>
      <c r="E46" s="22" t="s">
        <v>27</v>
      </c>
      <c r="F46" s="9"/>
      <c r="G46" s="21"/>
      <c r="H46" s="9"/>
      <c r="I46" s="9"/>
      <c r="J46" s="10"/>
      <c r="M46" s="26"/>
      <c r="N46" s="29"/>
      <c r="O46" s="30">
        <f>SUM(O43:O45)</f>
        <v>1423000</v>
      </c>
    </row>
    <row r="47" spans="2:15" x14ac:dyDescent="0.2">
      <c r="B47" s="8"/>
      <c r="C47" s="11"/>
      <c r="D47" s="20"/>
      <c r="E47" s="31" t="s">
        <v>28</v>
      </c>
      <c r="F47" s="9"/>
      <c r="G47" s="32">
        <f>-O46</f>
        <v>-1423000</v>
      </c>
      <c r="H47" s="9"/>
      <c r="I47" s="9"/>
      <c r="J47" s="10"/>
      <c r="M47" s="1"/>
    </row>
    <row r="48" spans="2:15" x14ac:dyDescent="0.2">
      <c r="B48" s="8"/>
      <c r="C48" s="11"/>
      <c r="D48" s="20"/>
      <c r="E48" s="31" t="s">
        <v>29</v>
      </c>
      <c r="F48" s="9"/>
      <c r="G48" s="32">
        <v>-5100000</v>
      </c>
      <c r="H48" s="9"/>
      <c r="I48" s="9"/>
      <c r="J48" s="10"/>
      <c r="M48" s="1"/>
    </row>
    <row r="49" spans="2:13" x14ac:dyDescent="0.2">
      <c r="B49" s="8"/>
      <c r="C49" s="11"/>
      <c r="D49" s="20"/>
      <c r="E49" s="31" t="s">
        <v>30</v>
      </c>
      <c r="F49" s="9"/>
      <c r="G49" s="32">
        <v>-2000000</v>
      </c>
      <c r="H49" s="9"/>
      <c r="I49" s="9"/>
      <c r="J49" s="10"/>
      <c r="M49" s="1"/>
    </row>
    <row r="50" spans="2:13" x14ac:dyDescent="0.2">
      <c r="B50" s="8"/>
      <c r="C50" s="11"/>
      <c r="D50" s="20"/>
      <c r="E50" s="31"/>
      <c r="F50" s="9"/>
      <c r="G50" s="32"/>
      <c r="H50" s="32"/>
      <c r="I50" s="9"/>
      <c r="J50" s="10"/>
    </row>
    <row r="51" spans="2:13" x14ac:dyDescent="0.2">
      <c r="B51" s="8"/>
      <c r="C51" s="11"/>
      <c r="D51" s="20"/>
      <c r="E51" s="22" t="s">
        <v>31</v>
      </c>
      <c r="F51" s="9"/>
      <c r="G51" s="32"/>
      <c r="H51" s="32"/>
      <c r="I51" s="9"/>
      <c r="J51" s="10"/>
    </row>
    <row r="52" spans="2:13" x14ac:dyDescent="0.2">
      <c r="B52" s="8"/>
      <c r="C52" s="11"/>
      <c r="D52" s="20"/>
      <c r="E52" s="31" t="s">
        <v>32</v>
      </c>
      <c r="F52" s="9"/>
      <c r="G52" s="21"/>
      <c r="H52" s="9"/>
      <c r="I52" s="9"/>
      <c r="J52" s="10"/>
      <c r="M52" s="1"/>
    </row>
    <row r="53" spans="2:13" x14ac:dyDescent="0.2">
      <c r="B53" s="8"/>
      <c r="C53" s="11"/>
      <c r="D53" s="20"/>
      <c r="E53" s="31"/>
      <c r="F53" s="9"/>
      <c r="G53" s="21"/>
      <c r="H53" s="9"/>
      <c r="I53" s="9"/>
      <c r="J53" s="10"/>
      <c r="M53" s="1"/>
    </row>
    <row r="54" spans="2:13" x14ac:dyDescent="0.2">
      <c r="B54" s="8"/>
      <c r="C54" s="22" t="s">
        <v>33</v>
      </c>
      <c r="D54" s="20"/>
      <c r="E54" s="22"/>
      <c r="F54" s="18"/>
      <c r="G54" s="33"/>
      <c r="H54" s="33"/>
      <c r="I54" s="9"/>
      <c r="J54" s="10"/>
    </row>
    <row r="55" spans="2:13" x14ac:dyDescent="0.2">
      <c r="B55" s="8"/>
      <c r="C55" s="34" t="s">
        <v>34</v>
      </c>
      <c r="D55" s="22" t="s">
        <v>35</v>
      </c>
      <c r="E55" s="22"/>
      <c r="F55" s="18"/>
      <c r="G55" s="33"/>
      <c r="H55" s="33"/>
      <c r="I55" s="9"/>
      <c r="J55" s="10"/>
    </row>
    <row r="56" spans="2:13" x14ac:dyDescent="0.2">
      <c r="B56" s="8"/>
      <c r="C56" s="11"/>
      <c r="D56" s="20"/>
      <c r="E56" s="22"/>
      <c r="F56" s="18"/>
      <c r="G56" s="33"/>
      <c r="H56" s="33"/>
      <c r="I56" s="9"/>
      <c r="J56" s="10"/>
    </row>
    <row r="57" spans="2:13" x14ac:dyDescent="0.2">
      <c r="B57" s="8"/>
      <c r="C57" s="34" t="s">
        <v>36</v>
      </c>
      <c r="D57" s="22" t="s">
        <v>37</v>
      </c>
      <c r="E57" s="22"/>
      <c r="F57" s="18"/>
      <c r="G57" s="33"/>
      <c r="H57" s="33"/>
      <c r="I57" s="9"/>
      <c r="J57" s="10"/>
    </row>
    <row r="58" spans="2:13" x14ac:dyDescent="0.2">
      <c r="B58" s="8"/>
      <c r="C58" s="11"/>
      <c r="D58" s="20"/>
      <c r="E58" s="31"/>
      <c r="F58" s="9"/>
      <c r="G58" s="21"/>
      <c r="H58" s="9"/>
      <c r="I58" s="9"/>
      <c r="J58" s="10"/>
    </row>
    <row r="59" spans="2:13" x14ac:dyDescent="0.2">
      <c r="B59" s="8"/>
      <c r="C59" s="34" t="s">
        <v>38</v>
      </c>
      <c r="D59" s="22" t="s">
        <v>39</v>
      </c>
      <c r="E59" s="31"/>
      <c r="F59" s="9"/>
      <c r="G59" s="21"/>
      <c r="H59" s="9"/>
      <c r="I59" s="9"/>
      <c r="J59" s="10"/>
    </row>
    <row r="60" spans="2:13" ht="12.75" customHeight="1" thickBot="1" x14ac:dyDescent="0.25">
      <c r="B60" s="35"/>
      <c r="C60" s="36"/>
      <c r="D60" s="37"/>
      <c r="E60" s="314"/>
      <c r="F60" s="314"/>
      <c r="G60" s="38"/>
      <c r="H60" s="39"/>
      <c r="I60" s="39"/>
      <c r="J60" s="40"/>
    </row>
    <row r="61" spans="2:13" ht="18" x14ac:dyDescent="0.25">
      <c r="D61" s="41"/>
      <c r="E61" s="41"/>
      <c r="F61" s="41"/>
      <c r="G61" s="42"/>
      <c r="H61" s="43"/>
      <c r="J61" s="44"/>
    </row>
    <row r="62" spans="2:13" x14ac:dyDescent="0.2">
      <c r="E62" s="45"/>
      <c r="G62" s="46"/>
    </row>
    <row r="63" spans="2:13" x14ac:dyDescent="0.2">
      <c r="E63" s="47"/>
      <c r="F63" s="47"/>
      <c r="H63" s="48"/>
    </row>
    <row r="64" spans="2:13" ht="12.75" customHeight="1" x14ac:dyDescent="0.2">
      <c r="E64" s="315"/>
      <c r="F64" s="315"/>
      <c r="G64" s="315"/>
      <c r="H64" s="315"/>
    </row>
    <row r="65" spans="5:8" x14ac:dyDescent="0.2">
      <c r="E65" s="49"/>
      <c r="F65" s="49"/>
      <c r="G65" s="49"/>
      <c r="H65" s="49"/>
    </row>
    <row r="66" spans="5:8" ht="12.75" customHeight="1" x14ac:dyDescent="0.2">
      <c r="E66" s="315"/>
      <c r="F66" s="315"/>
      <c r="G66" s="315"/>
      <c r="H66" s="315"/>
    </row>
    <row r="67" spans="5:8" x14ac:dyDescent="0.2">
      <c r="E67" s="309"/>
      <c r="F67" s="309"/>
      <c r="G67" s="309"/>
      <c r="H67" s="309"/>
    </row>
    <row r="68" spans="5:8" x14ac:dyDescent="0.2">
      <c r="E68" s="315"/>
      <c r="F68" s="315"/>
      <c r="G68" s="315"/>
      <c r="H68" s="315"/>
    </row>
    <row r="69" spans="5:8" x14ac:dyDescent="0.2">
      <c r="E69" s="309"/>
      <c r="F69" s="309"/>
      <c r="G69" s="309"/>
      <c r="H69" s="309"/>
    </row>
  </sheetData>
  <mergeCells count="12">
    <mergeCell ref="E69:H69"/>
    <mergeCell ref="D7:I7"/>
    <mergeCell ref="C9:I11"/>
    <mergeCell ref="D13:I14"/>
    <mergeCell ref="D18:I20"/>
    <mergeCell ref="D22:I23"/>
    <mergeCell ref="D25:I27"/>
    <mergeCell ref="E60:F60"/>
    <mergeCell ref="E64:H64"/>
    <mergeCell ref="E66:H66"/>
    <mergeCell ref="E67:H67"/>
    <mergeCell ref="E68:H68"/>
  </mergeCells>
  <printOptions horizontalCentered="1"/>
  <pageMargins left="0.59055118110236227" right="0.59055118110236227" top="0.59055118110236227" bottom="0.59055118110236227" header="0" footer="0"/>
  <pageSetup scale="7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57"/>
  <sheetViews>
    <sheetView showGridLines="0" zoomScale="80" zoomScaleNormal="80" workbookViewId="0">
      <selection activeCell="D3" sqref="D3:D5"/>
    </sheetView>
  </sheetViews>
  <sheetFormatPr baseColWidth="10" defaultColWidth="9.140625" defaultRowHeight="12.75" x14ac:dyDescent="0.2"/>
  <cols>
    <col min="1" max="2" width="9.140625" style="50"/>
    <col min="3" max="3" width="2.85546875" style="50" bestFit="1" customWidth="1"/>
    <col min="4" max="4" width="92.28515625" style="50" bestFit="1" customWidth="1"/>
    <col min="5" max="5" width="9.28515625" style="50" customWidth="1"/>
    <col min="6" max="6" width="8.140625" style="50" bestFit="1" customWidth="1"/>
    <col min="7" max="7" width="11.28515625" style="50" bestFit="1" customWidth="1"/>
    <col min="8" max="8" width="12.42578125" style="50" bestFit="1" customWidth="1"/>
    <col min="9" max="10" width="9.140625" style="50"/>
    <col min="11" max="11" width="38" style="50" bestFit="1" customWidth="1"/>
    <col min="12" max="12" width="13.85546875" style="50" bestFit="1" customWidth="1"/>
    <col min="13" max="15" width="11.28515625" style="50" bestFit="1" customWidth="1"/>
    <col min="16" max="16" width="4.85546875" style="50" bestFit="1" customWidth="1"/>
    <col min="17" max="17" width="12.42578125" style="50" bestFit="1" customWidth="1"/>
    <col min="18" max="18" width="10.85546875" style="50" bestFit="1" customWidth="1"/>
    <col min="19" max="19" width="5.85546875" style="50" bestFit="1" customWidth="1"/>
    <col min="20" max="16384" width="9.140625" style="50"/>
  </cols>
  <sheetData>
    <row r="1" spans="2:20" ht="13.5" thickBot="1" x14ac:dyDescent="0.25"/>
    <row r="2" spans="2:20" ht="13.5" thickBot="1" x14ac:dyDescent="0.25">
      <c r="B2" s="51"/>
      <c r="C2" s="52"/>
      <c r="D2" s="5"/>
      <c r="E2" s="5"/>
      <c r="F2" s="6"/>
      <c r="G2" s="6"/>
      <c r="H2" s="52"/>
      <c r="I2" s="53"/>
    </row>
    <row r="3" spans="2:20" x14ac:dyDescent="0.2">
      <c r="B3" s="54"/>
      <c r="C3" s="55"/>
      <c r="D3" s="5" t="s">
        <v>192</v>
      </c>
      <c r="E3" s="18"/>
      <c r="F3" s="9"/>
      <c r="G3" s="9"/>
      <c r="H3" s="55"/>
      <c r="I3" s="56"/>
    </row>
    <row r="4" spans="2:20" x14ac:dyDescent="0.2">
      <c r="B4" s="54"/>
      <c r="C4" s="55"/>
      <c r="D4" s="171" t="s">
        <v>193</v>
      </c>
      <c r="E4" s="9"/>
      <c r="F4" s="9"/>
      <c r="G4" s="9"/>
      <c r="H4" s="55"/>
      <c r="I4" s="56"/>
    </row>
    <row r="5" spans="2:20" x14ac:dyDescent="0.2">
      <c r="B5" s="54"/>
      <c r="C5" s="55"/>
      <c r="D5" s="171" t="s">
        <v>194</v>
      </c>
      <c r="E5" s="9"/>
      <c r="F5" s="9"/>
      <c r="G5" s="9"/>
      <c r="H5" s="55"/>
      <c r="I5" s="56"/>
    </row>
    <row r="6" spans="2:20" x14ac:dyDescent="0.2">
      <c r="B6" s="54"/>
      <c r="C6" s="55"/>
      <c r="D6" s="9"/>
      <c r="E6" s="9"/>
      <c r="F6" s="9"/>
      <c r="G6" s="9"/>
      <c r="H6" s="55"/>
      <c r="I6" s="56"/>
    </row>
    <row r="7" spans="2:20" x14ac:dyDescent="0.2">
      <c r="B7" s="54"/>
      <c r="C7" s="55"/>
      <c r="D7" s="57" t="s">
        <v>172</v>
      </c>
      <c r="E7" s="57"/>
      <c r="F7" s="55"/>
      <c r="G7" s="55"/>
      <c r="H7" s="55"/>
      <c r="I7" s="56"/>
    </row>
    <row r="8" spans="2:20" x14ac:dyDescent="0.2">
      <c r="B8" s="54"/>
      <c r="C8" s="55"/>
      <c r="D8" s="55"/>
      <c r="E8" s="55"/>
      <c r="F8" s="55"/>
      <c r="G8" s="55"/>
      <c r="H8" s="55"/>
      <c r="I8" s="56"/>
    </row>
    <row r="9" spans="2:20" x14ac:dyDescent="0.2">
      <c r="B9" s="54"/>
      <c r="C9" s="20" t="s">
        <v>40</v>
      </c>
      <c r="D9" s="57" t="s">
        <v>41</v>
      </c>
      <c r="E9" s="57"/>
      <c r="F9" s="55"/>
      <c r="G9" s="55"/>
      <c r="H9" s="55"/>
      <c r="I9" s="56"/>
    </row>
    <row r="10" spans="2:20" x14ac:dyDescent="0.2">
      <c r="B10" s="54"/>
      <c r="C10" s="55"/>
      <c r="D10" s="18" t="s">
        <v>17</v>
      </c>
      <c r="E10" s="18"/>
      <c r="F10" s="9"/>
      <c r="G10" s="9"/>
      <c r="H10" s="21">
        <f>+'Planteamiento Ejercicio n°5'!G36</f>
        <v>4000000</v>
      </c>
      <c r="I10" s="58"/>
      <c r="J10" s="3"/>
    </row>
    <row r="11" spans="2:20" x14ac:dyDescent="0.2">
      <c r="B11" s="54"/>
      <c r="C11" s="20"/>
      <c r="D11" s="22" t="s">
        <v>42</v>
      </c>
      <c r="E11" s="22"/>
      <c r="F11" s="9"/>
      <c r="G11" s="9"/>
      <c r="H11" s="9"/>
      <c r="I11" s="59"/>
      <c r="J11" s="25"/>
    </row>
    <row r="12" spans="2:20" x14ac:dyDescent="0.2">
      <c r="B12" s="54"/>
      <c r="C12" s="20"/>
      <c r="D12" s="9" t="s">
        <v>20</v>
      </c>
      <c r="E12" s="9"/>
      <c r="F12" s="9"/>
      <c r="G12" s="21">
        <f>+'Planteamiento Ejercicio n°5'!G39</f>
        <v>450000</v>
      </c>
      <c r="H12" s="9"/>
      <c r="I12" s="58"/>
      <c r="J12" s="3"/>
      <c r="T12" s="60"/>
    </row>
    <row r="13" spans="2:20" x14ac:dyDescent="0.2">
      <c r="B13" s="54"/>
      <c r="C13" s="20"/>
      <c r="D13" s="9" t="s">
        <v>21</v>
      </c>
      <c r="E13" s="9"/>
      <c r="F13" s="9"/>
      <c r="G13" s="21">
        <f>+'Planteamiento Ejercicio n°5'!G40</f>
        <v>300000</v>
      </c>
      <c r="H13" s="9"/>
      <c r="I13" s="58"/>
      <c r="J13" s="3"/>
    </row>
    <row r="14" spans="2:20" x14ac:dyDescent="0.2">
      <c r="B14" s="54"/>
      <c r="C14" s="20"/>
      <c r="D14" s="9" t="s">
        <v>22</v>
      </c>
      <c r="E14" s="9"/>
      <c r="F14" s="9"/>
      <c r="G14" s="21">
        <f>+'Planteamiento Ejercicio n°5'!G41</f>
        <v>650000</v>
      </c>
      <c r="H14" s="9"/>
      <c r="I14" s="58"/>
      <c r="J14" s="3"/>
    </row>
    <row r="15" spans="2:20" x14ac:dyDescent="0.2">
      <c r="B15" s="54"/>
      <c r="C15" s="20"/>
      <c r="D15" s="9" t="s">
        <v>23</v>
      </c>
      <c r="E15" s="9"/>
      <c r="F15" s="9"/>
      <c r="G15" s="21">
        <f>+'Planteamiento Ejercicio n°5'!G42</f>
        <v>1875000</v>
      </c>
      <c r="H15" s="9"/>
      <c r="I15" s="58"/>
      <c r="J15" s="3"/>
    </row>
    <row r="16" spans="2:20" x14ac:dyDescent="0.2">
      <c r="B16" s="54"/>
      <c r="C16" s="20"/>
      <c r="D16" s="9" t="s">
        <v>24</v>
      </c>
      <c r="E16" s="9"/>
      <c r="F16" s="9"/>
      <c r="G16" s="21">
        <f>+'Planteamiento Ejercicio n°5'!G43</f>
        <v>1250000</v>
      </c>
      <c r="H16" s="9"/>
      <c r="I16" s="58"/>
      <c r="J16" s="3"/>
    </row>
    <row r="17" spans="2:13" x14ac:dyDescent="0.2">
      <c r="B17" s="54"/>
      <c r="C17" s="20"/>
      <c r="D17" s="9" t="s">
        <v>25</v>
      </c>
      <c r="E17" s="9"/>
      <c r="F17" s="9"/>
      <c r="G17" s="21">
        <f>+'Planteamiento Ejercicio n°5'!G44</f>
        <v>150000</v>
      </c>
      <c r="H17" s="21">
        <f>SUM(G12:G17)</f>
        <v>4675000</v>
      </c>
      <c r="I17" s="58"/>
      <c r="J17" s="3"/>
    </row>
    <row r="18" spans="2:13" x14ac:dyDescent="0.2">
      <c r="B18" s="54"/>
      <c r="C18" s="20"/>
      <c r="D18" s="55"/>
      <c r="E18" s="55"/>
      <c r="F18" s="55"/>
      <c r="G18" s="55"/>
      <c r="H18" s="9"/>
      <c r="I18" s="58"/>
      <c r="J18" s="3"/>
    </row>
    <row r="19" spans="2:13" x14ac:dyDescent="0.2">
      <c r="B19" s="54"/>
      <c r="C19" s="20"/>
      <c r="D19" s="22" t="s">
        <v>43</v>
      </c>
      <c r="E19" s="22"/>
      <c r="F19" s="9"/>
      <c r="G19" s="21"/>
      <c r="H19" s="9"/>
      <c r="I19" s="58"/>
      <c r="J19" s="3"/>
    </row>
    <row r="20" spans="2:13" x14ac:dyDescent="0.2">
      <c r="B20" s="54"/>
      <c r="C20" s="20"/>
      <c r="D20" s="31" t="s">
        <v>28</v>
      </c>
      <c r="E20" s="31"/>
      <c r="F20" s="9"/>
      <c r="G20" s="32">
        <f>+'Planteamiento Ejercicio n°5'!G47</f>
        <v>-1423000</v>
      </c>
      <c r="H20" s="9"/>
      <c r="I20" s="58"/>
      <c r="J20" s="3"/>
    </row>
    <row r="21" spans="2:13" x14ac:dyDescent="0.2">
      <c r="B21" s="54"/>
      <c r="C21" s="20"/>
      <c r="D21" s="31" t="s">
        <v>29</v>
      </c>
      <c r="E21" s="31"/>
      <c r="F21" s="9"/>
      <c r="G21" s="32">
        <f>+'Planteamiento Ejercicio n°5'!G48</f>
        <v>-5100000</v>
      </c>
      <c r="H21" s="9"/>
      <c r="I21" s="58"/>
      <c r="J21" s="3"/>
    </row>
    <row r="22" spans="2:13" x14ac:dyDescent="0.2">
      <c r="B22" s="54"/>
      <c r="C22" s="20"/>
      <c r="D22" s="31" t="s">
        <v>44</v>
      </c>
      <c r="E22" s="31"/>
      <c r="F22" s="9"/>
      <c r="G22" s="32">
        <f>+'Planteamiento Ejercicio n°5'!G49</f>
        <v>-2000000</v>
      </c>
      <c r="H22" s="9"/>
      <c r="I22" s="58"/>
      <c r="J22" s="3"/>
    </row>
    <row r="23" spans="2:13" x14ac:dyDescent="0.2">
      <c r="B23" s="54"/>
      <c r="C23" s="20"/>
      <c r="D23" s="31" t="str">
        <f>+D16</f>
        <v>Gastos por arriendo de Automóviles (Actualizados)</v>
      </c>
      <c r="E23" s="31"/>
      <c r="F23" s="9"/>
      <c r="G23" s="32">
        <f>-G16</f>
        <v>-1250000</v>
      </c>
      <c r="H23" s="32">
        <f>SUM(G20:G23)</f>
        <v>-9773000</v>
      </c>
      <c r="I23" s="58"/>
      <c r="J23" s="3"/>
    </row>
    <row r="24" spans="2:13" x14ac:dyDescent="0.2">
      <c r="B24" s="54"/>
      <c r="C24" s="20"/>
      <c r="D24" s="31"/>
      <c r="E24" s="31"/>
      <c r="F24" s="9"/>
      <c r="G24" s="21"/>
      <c r="H24" s="9"/>
      <c r="I24" s="58"/>
      <c r="J24" s="3"/>
    </row>
    <row r="25" spans="2:13" x14ac:dyDescent="0.2">
      <c r="B25" s="54"/>
      <c r="C25" s="20"/>
      <c r="D25" s="61" t="s">
        <v>45</v>
      </c>
      <c r="E25" s="61"/>
      <c r="F25" s="62"/>
      <c r="G25" s="63"/>
      <c r="H25" s="64">
        <f>SUM(H10:H23)</f>
        <v>-1098000</v>
      </c>
      <c r="I25" s="58"/>
      <c r="J25" s="3"/>
    </row>
    <row r="26" spans="2:13" x14ac:dyDescent="0.2">
      <c r="B26" s="54"/>
      <c r="C26" s="20"/>
      <c r="D26" s="22"/>
      <c r="E26" s="22"/>
      <c r="F26" s="18"/>
      <c r="G26" s="33"/>
      <c r="H26" s="33"/>
      <c r="I26" s="58"/>
      <c r="J26" s="3"/>
    </row>
    <row r="27" spans="2:13" x14ac:dyDescent="0.2">
      <c r="B27" s="54"/>
      <c r="C27" s="20"/>
      <c r="D27" s="31" t="s">
        <v>46</v>
      </c>
      <c r="E27" s="31"/>
      <c r="F27" s="9"/>
      <c r="G27" s="21">
        <f>+'Desarrollo Ejercicio n°5 B y C'!C45</f>
        <v>2000000</v>
      </c>
      <c r="H27" s="33"/>
      <c r="I27" s="58"/>
      <c r="J27" s="3"/>
      <c r="K27" s="15"/>
    </row>
    <row r="28" spans="2:13" x14ac:dyDescent="0.2">
      <c r="B28" s="54"/>
      <c r="C28" s="20"/>
      <c r="D28" s="9" t="s">
        <v>180</v>
      </c>
      <c r="E28" s="9"/>
      <c r="F28" s="9"/>
      <c r="G28" s="21">
        <f>+'Desarrollo Ejercicio n°5 B y C'!E45</f>
        <v>684562</v>
      </c>
      <c r="H28" s="33">
        <f>SUM(G27:G28)</f>
        <v>2684562</v>
      </c>
      <c r="I28" s="58"/>
      <c r="J28" s="3"/>
      <c r="K28" s="65"/>
      <c r="L28" s="15"/>
      <c r="M28" s="66"/>
    </row>
    <row r="29" spans="2:13" x14ac:dyDescent="0.2">
      <c r="B29" s="54"/>
      <c r="C29" s="20"/>
      <c r="D29" s="55"/>
      <c r="E29" s="55"/>
      <c r="F29" s="55"/>
      <c r="G29" s="55"/>
      <c r="H29" s="55"/>
      <c r="I29" s="58"/>
      <c r="J29" s="3"/>
    </row>
    <row r="30" spans="2:13" x14ac:dyDescent="0.2">
      <c r="B30" s="54"/>
      <c r="C30" s="20"/>
      <c r="D30" s="61" t="s">
        <v>47</v>
      </c>
      <c r="E30" s="61"/>
      <c r="F30" s="62"/>
      <c r="G30" s="63"/>
      <c r="H30" s="63">
        <f>SUM(H25:H28)</f>
        <v>1586562</v>
      </c>
      <c r="I30" s="58"/>
      <c r="J30" s="3"/>
      <c r="K30" s="67"/>
      <c r="L30" s="3"/>
      <c r="M30" s="3"/>
    </row>
    <row r="31" spans="2:13" x14ac:dyDescent="0.2">
      <c r="B31" s="54"/>
      <c r="C31" s="20"/>
      <c r="D31" s="22"/>
      <c r="E31" s="22"/>
      <c r="F31" s="18"/>
      <c r="G31" s="33"/>
      <c r="H31" s="33"/>
      <c r="I31" s="58"/>
      <c r="J31" s="3"/>
      <c r="K31" s="67"/>
      <c r="L31" s="3"/>
      <c r="M31" s="3"/>
    </row>
    <row r="32" spans="2:13" x14ac:dyDescent="0.2">
      <c r="B32" s="54"/>
      <c r="C32" s="20"/>
      <c r="D32" s="22" t="s">
        <v>48</v>
      </c>
      <c r="E32" s="22"/>
      <c r="F32" s="68">
        <v>0.25</v>
      </c>
      <c r="G32" s="33"/>
      <c r="H32" s="33">
        <f>ROUND(H30*F32,0)</f>
        <v>396641</v>
      </c>
      <c r="I32" s="58"/>
      <c r="J32" s="3"/>
      <c r="K32" s="3"/>
      <c r="L32" s="3"/>
      <c r="M32" s="3"/>
    </row>
    <row r="33" spans="2:13" x14ac:dyDescent="0.2">
      <c r="B33" s="54"/>
      <c r="C33" s="20"/>
      <c r="D33" s="31"/>
      <c r="E33" s="31"/>
      <c r="F33" s="9"/>
      <c r="G33" s="9"/>
      <c r="H33" s="21"/>
      <c r="I33" s="58"/>
      <c r="J33" s="3"/>
      <c r="K33" s="69"/>
      <c r="L33" s="3"/>
      <c r="M33" s="3"/>
    </row>
    <row r="34" spans="2:13" x14ac:dyDescent="0.2">
      <c r="B34" s="54"/>
      <c r="C34" s="70"/>
      <c r="D34" s="71" t="s">
        <v>49</v>
      </c>
      <c r="E34" s="72">
        <f>+G28-H54</f>
        <v>404572.53579690098</v>
      </c>
      <c r="F34" s="73"/>
      <c r="G34" s="74"/>
      <c r="I34" s="58"/>
      <c r="J34" s="3"/>
      <c r="K34" s="3"/>
      <c r="L34" s="3"/>
      <c r="M34" s="3"/>
    </row>
    <row r="35" spans="2:13" x14ac:dyDescent="0.2">
      <c r="B35" s="54"/>
      <c r="C35" s="70"/>
      <c r="D35" s="71" t="s">
        <v>179</v>
      </c>
      <c r="E35" s="72">
        <f>+E34*65%</f>
        <v>262972.14826798567</v>
      </c>
      <c r="F35" s="73"/>
      <c r="G35" s="74"/>
      <c r="H35" s="75">
        <f>-E35</f>
        <v>-262972.14826798567</v>
      </c>
      <c r="I35" s="58"/>
      <c r="J35" s="3"/>
      <c r="K35" s="69"/>
      <c r="L35" s="3"/>
      <c r="M35" s="3"/>
    </row>
    <row r="36" spans="2:13" x14ac:dyDescent="0.2">
      <c r="B36" s="54"/>
      <c r="C36" s="70"/>
      <c r="D36" s="71"/>
      <c r="E36" s="72"/>
      <c r="F36" s="73"/>
      <c r="G36" s="74"/>
      <c r="H36" s="73"/>
      <c r="I36" s="58"/>
      <c r="J36" s="3"/>
      <c r="K36" s="69"/>
      <c r="L36" s="3"/>
      <c r="M36" s="3"/>
    </row>
    <row r="37" spans="2:13" x14ac:dyDescent="0.2">
      <c r="B37" s="54"/>
      <c r="C37" s="70"/>
      <c r="D37" s="71"/>
      <c r="E37" s="72"/>
      <c r="F37" s="73"/>
      <c r="G37" s="74"/>
      <c r="H37" s="73"/>
      <c r="I37" s="58"/>
      <c r="J37" s="3"/>
      <c r="K37" s="69"/>
      <c r="L37" s="3"/>
      <c r="M37" s="3"/>
    </row>
    <row r="38" spans="2:13" x14ac:dyDescent="0.2">
      <c r="B38" s="54"/>
      <c r="C38" s="70"/>
      <c r="D38" s="76" t="s">
        <v>50</v>
      </c>
      <c r="E38" s="77"/>
      <c r="F38" s="78"/>
      <c r="G38" s="79"/>
      <c r="H38" s="80">
        <f>+H32+H35</f>
        <v>133668.85173201433</v>
      </c>
      <c r="I38" s="58"/>
      <c r="J38" s="3"/>
      <c r="K38" s="69"/>
      <c r="L38" s="3"/>
      <c r="M38" s="3"/>
    </row>
    <row r="39" spans="2:13" x14ac:dyDescent="0.2">
      <c r="B39" s="54"/>
      <c r="C39" s="70"/>
      <c r="D39" s="71"/>
      <c r="E39" s="72"/>
      <c r="F39" s="73"/>
      <c r="G39" s="74"/>
      <c r="H39" s="73"/>
      <c r="I39" s="58"/>
      <c r="J39" s="3"/>
      <c r="K39" s="69"/>
      <c r="L39" s="3"/>
      <c r="M39" s="3"/>
    </row>
    <row r="40" spans="2:13" x14ac:dyDescent="0.2">
      <c r="B40" s="54"/>
      <c r="C40" s="70"/>
      <c r="D40" s="81" t="s">
        <v>51</v>
      </c>
      <c r="E40" s="72"/>
      <c r="F40" s="73"/>
      <c r="G40" s="74"/>
      <c r="H40" s="73"/>
      <c r="I40" s="58"/>
      <c r="J40" s="3"/>
      <c r="K40" s="69"/>
      <c r="L40" s="3"/>
      <c r="M40" s="3"/>
    </row>
    <row r="41" spans="2:13" x14ac:dyDescent="0.2">
      <c r="B41" s="54"/>
      <c r="C41" s="70"/>
      <c r="D41" s="71"/>
      <c r="E41" s="72"/>
      <c r="F41" s="73"/>
      <c r="G41" s="74"/>
      <c r="H41" s="73"/>
      <c r="I41" s="58"/>
      <c r="J41" s="3"/>
      <c r="K41" s="69"/>
      <c r="L41" s="3"/>
      <c r="M41" s="3"/>
    </row>
    <row r="42" spans="2:13" x14ac:dyDescent="0.2">
      <c r="B42" s="54"/>
      <c r="C42" s="70"/>
      <c r="D42" s="82" t="s">
        <v>52</v>
      </c>
      <c r="E42" s="83"/>
      <c r="F42" s="84"/>
      <c r="G42" s="85"/>
      <c r="H42" s="86">
        <f>+H38</f>
        <v>133668.85173201433</v>
      </c>
      <c r="I42" s="58"/>
      <c r="J42" s="3"/>
      <c r="K42" s="69"/>
      <c r="L42" s="3"/>
      <c r="M42" s="3"/>
    </row>
    <row r="43" spans="2:13" x14ac:dyDescent="0.2">
      <c r="B43" s="54"/>
      <c r="C43" s="70"/>
      <c r="D43" s="22" t="s">
        <v>53</v>
      </c>
      <c r="E43" s="22"/>
      <c r="F43" s="87">
        <v>0.4</v>
      </c>
      <c r="G43" s="33"/>
      <c r="H43" s="33">
        <f>-ROUND(G23*F43,0)</f>
        <v>500000</v>
      </c>
      <c r="I43" s="58"/>
      <c r="J43" s="3"/>
      <c r="K43" s="3"/>
      <c r="L43" s="3"/>
      <c r="M43" s="3"/>
    </row>
    <row r="44" spans="2:13" x14ac:dyDescent="0.2">
      <c r="B44" s="54"/>
      <c r="C44" s="70"/>
      <c r="D44" s="82"/>
      <c r="E44" s="83"/>
      <c r="F44" s="84"/>
      <c r="G44" s="85"/>
      <c r="H44" s="88"/>
      <c r="I44" s="58"/>
      <c r="J44" s="3"/>
      <c r="K44" s="3"/>
      <c r="L44" s="3"/>
      <c r="M44" s="3"/>
    </row>
    <row r="45" spans="2:13" x14ac:dyDescent="0.2">
      <c r="B45" s="54"/>
      <c r="C45" s="70"/>
      <c r="D45" s="82" t="s">
        <v>54</v>
      </c>
      <c r="E45" s="82"/>
      <c r="F45" s="85"/>
      <c r="G45" s="85"/>
      <c r="H45" s="88">
        <f>-H54</f>
        <v>-279989.46420309902</v>
      </c>
      <c r="I45" s="58"/>
      <c r="J45" s="3"/>
      <c r="K45" s="3"/>
      <c r="L45" s="3"/>
      <c r="M45" s="3"/>
    </row>
    <row r="46" spans="2:13" x14ac:dyDescent="0.2">
      <c r="B46" s="54"/>
      <c r="C46" s="70"/>
      <c r="D46" s="82"/>
      <c r="E46" s="82"/>
      <c r="F46" s="85"/>
      <c r="G46" s="85"/>
      <c r="H46" s="88"/>
      <c r="I46" s="58"/>
      <c r="J46" s="3"/>
      <c r="K46" s="3"/>
      <c r="L46" s="3"/>
      <c r="M46" s="3"/>
    </row>
    <row r="47" spans="2:13" x14ac:dyDescent="0.2">
      <c r="B47" s="54"/>
      <c r="C47" s="70"/>
      <c r="D47" s="76" t="s">
        <v>55</v>
      </c>
      <c r="E47" s="76"/>
      <c r="F47" s="79"/>
      <c r="G47" s="77"/>
      <c r="H47" s="63">
        <f>SUM(H42:H45)</f>
        <v>353679.38752891531</v>
      </c>
      <c r="I47" s="58"/>
      <c r="J47" s="3"/>
      <c r="K47" s="3"/>
      <c r="L47" s="3"/>
      <c r="M47" s="3"/>
    </row>
    <row r="48" spans="2:13" x14ac:dyDescent="0.2">
      <c r="B48" s="54"/>
      <c r="C48" s="20"/>
      <c r="D48" s="22"/>
      <c r="E48" s="22"/>
      <c r="F48" s="18"/>
      <c r="G48" s="33"/>
      <c r="H48" s="88"/>
      <c r="I48" s="58"/>
      <c r="J48" s="3"/>
      <c r="K48" s="3"/>
      <c r="L48" s="3"/>
      <c r="M48" s="3"/>
    </row>
    <row r="49" spans="2:18" x14ac:dyDescent="0.2">
      <c r="B49" s="54"/>
      <c r="C49" s="20"/>
      <c r="D49" s="55"/>
      <c r="E49" s="55"/>
      <c r="F49" s="55"/>
      <c r="G49" s="55"/>
      <c r="H49" s="55"/>
      <c r="I49" s="58"/>
      <c r="J49" s="3"/>
      <c r="K49" s="3"/>
      <c r="L49" s="3"/>
      <c r="M49" s="3"/>
      <c r="N49" s="3"/>
      <c r="O49" s="3"/>
      <c r="P49" s="3"/>
      <c r="Q49" s="3"/>
      <c r="R49" s="1"/>
    </row>
    <row r="50" spans="2:18" x14ac:dyDescent="0.2">
      <c r="B50" s="54"/>
      <c r="C50" s="20"/>
      <c r="D50" s="89" t="s">
        <v>177</v>
      </c>
      <c r="E50" s="90"/>
      <c r="F50" s="90"/>
      <c r="G50" s="90"/>
      <c r="H50" s="91">
        <f>-H25</f>
        <v>1098000</v>
      </c>
      <c r="I50" s="58"/>
      <c r="J50" s="3"/>
      <c r="K50" s="3"/>
      <c r="L50" s="3"/>
      <c r="M50" s="3"/>
      <c r="N50" s="3"/>
      <c r="O50" s="3"/>
      <c r="P50" s="3"/>
      <c r="Q50" s="3"/>
      <c r="R50" s="1"/>
    </row>
    <row r="51" spans="2:18" x14ac:dyDescent="0.2">
      <c r="B51" s="54"/>
      <c r="C51" s="20"/>
      <c r="D51" s="308" t="s">
        <v>182</v>
      </c>
      <c r="E51" s="305"/>
      <c r="F51" s="305"/>
      <c r="G51" s="305"/>
      <c r="H51" s="307">
        <f>+H50*25.5%</f>
        <v>279990</v>
      </c>
      <c r="I51" s="58"/>
      <c r="J51" s="3"/>
      <c r="K51" s="3"/>
      <c r="L51" s="3"/>
      <c r="M51" s="3"/>
      <c r="N51" s="3"/>
      <c r="O51" s="3"/>
      <c r="P51" s="3"/>
      <c r="Q51" s="3"/>
      <c r="R51" s="1"/>
    </row>
    <row r="52" spans="2:18" x14ac:dyDescent="0.2">
      <c r="B52" s="54"/>
      <c r="C52" s="20"/>
      <c r="D52" s="306"/>
      <c r="E52" s="305"/>
      <c r="F52" s="305"/>
      <c r="G52" s="305"/>
      <c r="H52" s="307"/>
      <c r="I52" s="58"/>
      <c r="J52" s="3"/>
      <c r="K52" s="3"/>
      <c r="L52" s="3"/>
      <c r="M52" s="3"/>
      <c r="N52" s="3"/>
      <c r="O52" s="3"/>
      <c r="P52" s="3"/>
      <c r="Q52" s="3"/>
      <c r="R52" s="1"/>
    </row>
    <row r="53" spans="2:18" x14ac:dyDescent="0.2">
      <c r="B53" s="54"/>
      <c r="C53" s="20"/>
      <c r="D53" s="306" t="s">
        <v>178</v>
      </c>
      <c r="E53" s="305"/>
      <c r="F53" s="305"/>
      <c r="G53" s="305"/>
      <c r="H53" s="307">
        <f>+H50/1.342281</f>
        <v>818010.53579690086</v>
      </c>
      <c r="I53" s="58"/>
      <c r="J53" s="3"/>
      <c r="K53" s="3"/>
      <c r="L53" s="3"/>
      <c r="M53" s="3"/>
      <c r="N53" s="3"/>
      <c r="O53" s="3"/>
      <c r="P53" s="3"/>
      <c r="Q53" s="3"/>
      <c r="R53" s="1"/>
    </row>
    <row r="54" spans="2:18" x14ac:dyDescent="0.2">
      <c r="B54" s="54"/>
      <c r="C54" s="20"/>
      <c r="D54" s="92" t="s">
        <v>181</v>
      </c>
      <c r="E54" s="93"/>
      <c r="F54" s="94"/>
      <c r="G54" s="94"/>
      <c r="H54" s="95">
        <f>+(H50/1.342281)*0.342281</f>
        <v>279989.46420309902</v>
      </c>
      <c r="I54" s="58"/>
      <c r="J54" s="3"/>
      <c r="K54" s="3"/>
      <c r="L54" s="3"/>
      <c r="M54" s="3"/>
      <c r="N54" s="3"/>
      <c r="O54" s="3"/>
      <c r="P54" s="3"/>
      <c r="Q54" s="3"/>
      <c r="R54" s="1"/>
    </row>
    <row r="55" spans="2:18" x14ac:dyDescent="0.2">
      <c r="B55" s="54"/>
      <c r="C55" s="20"/>
      <c r="D55" s="55"/>
      <c r="E55" s="55"/>
      <c r="F55" s="55"/>
      <c r="G55" s="55"/>
      <c r="H55" s="55"/>
      <c r="I55" s="58"/>
      <c r="J55" s="3"/>
      <c r="K55" s="3"/>
      <c r="L55" s="3"/>
      <c r="M55" s="3"/>
      <c r="N55" s="3"/>
      <c r="O55" s="3"/>
      <c r="P55" s="3"/>
      <c r="Q55" s="3"/>
      <c r="R55" s="1"/>
    </row>
    <row r="56" spans="2:18" ht="13.5" thickBot="1" x14ac:dyDescent="0.25">
      <c r="B56" s="96"/>
      <c r="C56" s="37"/>
      <c r="D56" s="97"/>
      <c r="E56" s="97"/>
      <c r="F56" s="97"/>
      <c r="G56" s="97"/>
      <c r="H56" s="304"/>
      <c r="I56" s="98"/>
      <c r="J56" s="3"/>
      <c r="K56" s="3"/>
      <c r="L56" s="3"/>
      <c r="M56" s="3"/>
      <c r="N56" s="3"/>
      <c r="O56" s="3"/>
      <c r="P56" s="3"/>
      <c r="Q56" s="3"/>
      <c r="R56" s="1"/>
    </row>
    <row r="57" spans="2:18" x14ac:dyDescent="0.2">
      <c r="C57" s="99"/>
      <c r="I57" s="1"/>
      <c r="J57" s="3"/>
      <c r="K57" s="3"/>
      <c r="L57" s="3"/>
      <c r="M57" s="3"/>
      <c r="N57" s="3"/>
      <c r="O57" s="3"/>
      <c r="P57" s="3"/>
      <c r="Q57" s="3"/>
      <c r="R57" s="1"/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65"/>
  <sheetViews>
    <sheetView showGridLines="0" zoomScale="80" zoomScaleNormal="80" workbookViewId="0">
      <selection activeCell="C3" sqref="C3:C5"/>
    </sheetView>
  </sheetViews>
  <sheetFormatPr baseColWidth="10" defaultColWidth="9.140625" defaultRowHeight="12.75" x14ac:dyDescent="0.2"/>
  <cols>
    <col min="1" max="2" width="9.140625" style="50"/>
    <col min="3" max="3" width="38" style="50" bestFit="1" customWidth="1"/>
    <col min="4" max="4" width="17.5703125" style="50" customWidth="1"/>
    <col min="5" max="5" width="20.42578125" style="50" customWidth="1"/>
    <col min="6" max="7" width="11.28515625" style="50" bestFit="1" customWidth="1"/>
    <col min="8" max="8" width="4.85546875" style="50" bestFit="1" customWidth="1"/>
    <col min="9" max="9" width="9.42578125" style="50" bestFit="1" customWidth="1"/>
    <col min="10" max="10" width="10.85546875" style="50" bestFit="1" customWidth="1"/>
    <col min="11" max="11" width="6.28515625" style="50" bestFit="1" customWidth="1"/>
    <col min="12" max="16384" width="9.140625" style="50"/>
  </cols>
  <sheetData>
    <row r="1" spans="2:12" ht="13.5" thickBot="1" x14ac:dyDescent="0.25"/>
    <row r="2" spans="2:12" ht="13.5" thickBot="1" x14ac:dyDescent="0.25">
      <c r="B2" s="51"/>
      <c r="C2" s="5"/>
      <c r="D2" s="52"/>
      <c r="E2" s="52"/>
      <c r="F2" s="52"/>
      <c r="G2" s="52"/>
      <c r="H2" s="52"/>
      <c r="I2" s="52"/>
      <c r="J2" s="52"/>
      <c r="K2" s="52"/>
      <c r="L2" s="53"/>
    </row>
    <row r="3" spans="2:12" x14ac:dyDescent="0.2">
      <c r="B3" s="54"/>
      <c r="C3" s="5" t="s">
        <v>192</v>
      </c>
      <c r="D3" s="55"/>
      <c r="E3" s="55"/>
      <c r="F3" s="55"/>
      <c r="G3" s="55"/>
      <c r="H3" s="55"/>
      <c r="I3" s="55"/>
      <c r="J3" s="55"/>
      <c r="K3" s="55"/>
      <c r="L3" s="56"/>
    </row>
    <row r="4" spans="2:12" x14ac:dyDescent="0.2">
      <c r="B4" s="54"/>
      <c r="C4" s="171" t="s">
        <v>193</v>
      </c>
      <c r="D4" s="55"/>
      <c r="E4" s="55"/>
      <c r="F4" s="55"/>
      <c r="G4" s="55"/>
      <c r="H4" s="55"/>
      <c r="I4" s="55"/>
      <c r="J4" s="55"/>
      <c r="K4" s="55"/>
      <c r="L4" s="56"/>
    </row>
    <row r="5" spans="2:12" x14ac:dyDescent="0.2">
      <c r="B5" s="54"/>
      <c r="C5" s="171" t="s">
        <v>194</v>
      </c>
      <c r="D5" s="55"/>
      <c r="E5" s="55"/>
      <c r="F5" s="55"/>
      <c r="G5" s="55"/>
      <c r="H5" s="55"/>
      <c r="I5" s="55"/>
      <c r="J5" s="55"/>
      <c r="K5" s="55"/>
      <c r="L5" s="56"/>
    </row>
    <row r="6" spans="2:12" x14ac:dyDescent="0.2">
      <c r="B6" s="54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2:12" x14ac:dyDescent="0.2">
      <c r="B7" s="54"/>
      <c r="C7" s="57" t="s">
        <v>172</v>
      </c>
      <c r="D7" s="55"/>
      <c r="E7" s="55"/>
      <c r="F7" s="55"/>
      <c r="G7" s="55"/>
      <c r="H7" s="55"/>
      <c r="I7" s="55"/>
      <c r="J7" s="55"/>
      <c r="K7" s="55"/>
      <c r="L7" s="56"/>
    </row>
    <row r="8" spans="2:12" x14ac:dyDescent="0.2">
      <c r="B8" s="54"/>
      <c r="C8" s="55"/>
      <c r="D8" s="55"/>
      <c r="E8" s="55"/>
      <c r="F8" s="55"/>
      <c r="G8" s="55"/>
      <c r="H8" s="55"/>
      <c r="I8" s="55"/>
      <c r="J8" s="55"/>
      <c r="K8" s="55"/>
      <c r="L8" s="56"/>
    </row>
    <row r="9" spans="2:12" x14ac:dyDescent="0.2">
      <c r="B9" s="54"/>
      <c r="C9" s="57" t="s">
        <v>56</v>
      </c>
      <c r="D9" s="55"/>
      <c r="E9" s="55"/>
      <c r="F9" s="55"/>
      <c r="G9" s="55"/>
      <c r="H9" s="55"/>
      <c r="I9" s="55"/>
      <c r="J9" s="55"/>
      <c r="K9" s="55"/>
      <c r="L9" s="56"/>
    </row>
    <row r="10" spans="2:12" x14ac:dyDescent="0.2">
      <c r="B10" s="54"/>
      <c r="C10" s="318" t="s">
        <v>57</v>
      </c>
      <c r="D10" s="100"/>
      <c r="E10" s="320" t="s">
        <v>58</v>
      </c>
      <c r="F10" s="321" t="s">
        <v>59</v>
      </c>
      <c r="G10" s="322" t="s">
        <v>60</v>
      </c>
      <c r="H10" s="320" t="s">
        <v>61</v>
      </c>
      <c r="I10" s="322" t="s">
        <v>62</v>
      </c>
      <c r="J10" s="322"/>
      <c r="K10" s="316" t="s">
        <v>63</v>
      </c>
      <c r="L10" s="56"/>
    </row>
    <row r="11" spans="2:12" ht="25.5" x14ac:dyDescent="0.2">
      <c r="B11" s="54"/>
      <c r="C11" s="319"/>
      <c r="D11" s="101"/>
      <c r="E11" s="320"/>
      <c r="F11" s="321"/>
      <c r="G11" s="322"/>
      <c r="H11" s="321"/>
      <c r="I11" s="102" t="s">
        <v>64</v>
      </c>
      <c r="J11" s="102" t="s">
        <v>65</v>
      </c>
      <c r="K11" s="317"/>
      <c r="L11" s="56"/>
    </row>
    <row r="12" spans="2:12" x14ac:dyDescent="0.2">
      <c r="B12" s="54"/>
      <c r="C12" s="103" t="s">
        <v>66</v>
      </c>
      <c r="D12" s="104"/>
      <c r="E12" s="105">
        <f>SUM(F12:H12)</f>
        <v>0</v>
      </c>
      <c r="F12" s="106">
        <v>0</v>
      </c>
      <c r="G12" s="107">
        <v>0</v>
      </c>
      <c r="H12" s="106">
        <v>0</v>
      </c>
      <c r="I12" s="107">
        <v>0</v>
      </c>
      <c r="J12" s="107">
        <v>0</v>
      </c>
      <c r="K12" s="108">
        <v>0</v>
      </c>
      <c r="L12" s="56"/>
    </row>
    <row r="13" spans="2:12" x14ac:dyDescent="0.2">
      <c r="B13" s="54"/>
      <c r="C13" s="109" t="s">
        <v>67</v>
      </c>
      <c r="D13" s="110"/>
      <c r="E13" s="111"/>
      <c r="F13" s="112"/>
      <c r="G13" s="113"/>
      <c r="H13" s="112"/>
      <c r="I13" s="114"/>
      <c r="J13" s="115"/>
      <c r="K13" s="116"/>
      <c r="L13" s="56"/>
    </row>
    <row r="14" spans="2:12" x14ac:dyDescent="0.2">
      <c r="B14" s="54"/>
      <c r="C14" s="117" t="s">
        <v>47</v>
      </c>
      <c r="D14" s="118"/>
      <c r="E14" s="119">
        <f>SUM(F14:H14)</f>
        <v>1586562</v>
      </c>
      <c r="F14" s="120">
        <f>+'Desarrollo Ejercicio n°5 A'!H30</f>
        <v>1586562</v>
      </c>
      <c r="G14" s="115"/>
      <c r="H14" s="120"/>
      <c r="I14" s="115"/>
      <c r="J14" s="115"/>
      <c r="K14" s="119"/>
      <c r="L14" s="56"/>
    </row>
    <row r="15" spans="2:12" x14ac:dyDescent="0.2">
      <c r="B15" s="54"/>
      <c r="C15" s="117" t="s">
        <v>68</v>
      </c>
      <c r="D15" s="118"/>
      <c r="E15" s="119">
        <f>SUM(F15:H15)</f>
        <v>3570000</v>
      </c>
      <c r="F15" s="120"/>
      <c r="G15" s="115">
        <f>+F42</f>
        <v>3570000</v>
      </c>
      <c r="H15" s="120"/>
      <c r="I15" s="115"/>
      <c r="J15" s="115"/>
      <c r="K15" s="119"/>
      <c r="L15" s="56"/>
    </row>
    <row r="16" spans="2:12" x14ac:dyDescent="0.2">
      <c r="B16" s="54"/>
      <c r="C16" s="109" t="s">
        <v>69</v>
      </c>
      <c r="D16" s="110"/>
      <c r="E16" s="119"/>
      <c r="F16" s="112"/>
      <c r="G16" s="115"/>
      <c r="H16" s="120"/>
      <c r="I16" s="115"/>
      <c r="J16" s="115"/>
      <c r="K16" s="119"/>
      <c r="L16" s="56"/>
    </row>
    <row r="17" spans="2:12" x14ac:dyDescent="0.2">
      <c r="B17" s="54"/>
      <c r="C17" s="121" t="s">
        <v>25</v>
      </c>
      <c r="D17" s="122"/>
      <c r="E17" s="123">
        <f>SUM(F17:H17)</f>
        <v>-150000</v>
      </c>
      <c r="F17" s="120">
        <f>-'Desarrollo Ejercicio n°5 A'!G17</f>
        <v>-150000</v>
      </c>
      <c r="G17" s="115"/>
      <c r="H17" s="120"/>
      <c r="I17" s="115"/>
      <c r="J17" s="115"/>
      <c r="K17" s="119"/>
      <c r="L17" s="56"/>
    </row>
    <row r="18" spans="2:12" x14ac:dyDescent="0.2">
      <c r="B18" s="54"/>
      <c r="C18" s="103" t="s">
        <v>70</v>
      </c>
      <c r="D18" s="104"/>
      <c r="E18" s="108">
        <f t="shared" ref="E18:K18" si="0">SUM(E14:E17)</f>
        <v>5006562</v>
      </c>
      <c r="F18" s="106">
        <f t="shared" si="0"/>
        <v>1436562</v>
      </c>
      <c r="G18" s="107">
        <f t="shared" si="0"/>
        <v>3570000</v>
      </c>
      <c r="H18" s="106">
        <f t="shared" si="0"/>
        <v>0</v>
      </c>
      <c r="I18" s="107">
        <f t="shared" si="0"/>
        <v>0</v>
      </c>
      <c r="J18" s="107">
        <f t="shared" si="0"/>
        <v>0</v>
      </c>
      <c r="K18" s="108">
        <f t="shared" si="0"/>
        <v>0</v>
      </c>
      <c r="L18" s="56"/>
    </row>
    <row r="19" spans="2:12" x14ac:dyDescent="0.2">
      <c r="B19" s="54"/>
      <c r="C19" s="117"/>
      <c r="D19" s="118"/>
      <c r="E19" s="124"/>
      <c r="F19" s="120"/>
      <c r="G19" s="124"/>
      <c r="H19" s="120"/>
      <c r="I19" s="124"/>
      <c r="J19" s="120"/>
      <c r="K19" s="124"/>
      <c r="L19" s="56"/>
    </row>
    <row r="20" spans="2:12" x14ac:dyDescent="0.2">
      <c r="B20" s="54"/>
      <c r="C20" s="117" t="s">
        <v>71</v>
      </c>
      <c r="D20" s="118"/>
      <c r="E20" s="115"/>
      <c r="F20" s="120"/>
      <c r="G20" s="115"/>
      <c r="H20" s="120"/>
      <c r="I20" s="115"/>
      <c r="J20" s="120"/>
      <c r="K20" s="115"/>
      <c r="L20" s="56"/>
    </row>
    <row r="21" spans="2:12" x14ac:dyDescent="0.2">
      <c r="B21" s="54"/>
      <c r="C21" s="117" t="s">
        <v>72</v>
      </c>
      <c r="D21" s="119">
        <f>+F48</f>
        <v>3024000</v>
      </c>
      <c r="E21" s="115">
        <f>SUM(F21:H21)</f>
        <v>-3024000</v>
      </c>
      <c r="F21" s="120">
        <f>-F18*G48</f>
        <v>-959623.41600000008</v>
      </c>
      <c r="G21" s="115">
        <f>-(+D21+F21)</f>
        <v>-2064376.5839999998</v>
      </c>
      <c r="H21" s="120"/>
      <c r="I21" s="115"/>
      <c r="J21" s="120"/>
      <c r="K21" s="115"/>
      <c r="L21" s="56"/>
    </row>
    <row r="22" spans="2:12" x14ac:dyDescent="0.2">
      <c r="B22" s="54"/>
      <c r="C22" s="117" t="s">
        <v>73</v>
      </c>
      <c r="D22" s="119">
        <f>+F49</f>
        <v>1503000</v>
      </c>
      <c r="E22" s="115">
        <f>SUM(F22:H22)</f>
        <v>-1503000</v>
      </c>
      <c r="F22" s="120">
        <f>-F18*G49</f>
        <v>-476938.58400000003</v>
      </c>
      <c r="G22" s="115">
        <f>-(+D22+F22)</f>
        <v>-1026061.416</v>
      </c>
      <c r="H22" s="55"/>
      <c r="I22" s="125"/>
      <c r="J22" s="55"/>
      <c r="K22" s="125"/>
      <c r="L22" s="56"/>
    </row>
    <row r="23" spans="2:12" x14ac:dyDescent="0.2">
      <c r="B23" s="54"/>
      <c r="C23" s="126" t="s">
        <v>74</v>
      </c>
      <c r="D23" s="127">
        <f>SUM(D21:D22)</f>
        <v>4527000</v>
      </c>
      <c r="E23" s="125"/>
      <c r="F23" s="55"/>
      <c r="G23" s="125"/>
      <c r="H23" s="55"/>
      <c r="I23" s="125"/>
      <c r="J23" s="55"/>
      <c r="K23" s="125"/>
      <c r="L23" s="56"/>
    </row>
    <row r="24" spans="2:12" x14ac:dyDescent="0.2">
      <c r="B24" s="54"/>
      <c r="C24" s="128"/>
      <c r="D24" s="129"/>
      <c r="E24" s="125"/>
      <c r="F24" s="55"/>
      <c r="G24" s="125"/>
      <c r="H24" s="55"/>
      <c r="I24" s="125"/>
      <c r="J24" s="55"/>
      <c r="K24" s="125"/>
      <c r="L24" s="56"/>
    </row>
    <row r="25" spans="2:12" x14ac:dyDescent="0.2">
      <c r="B25" s="54"/>
      <c r="C25" s="103" t="s">
        <v>75</v>
      </c>
      <c r="D25" s="104"/>
      <c r="E25" s="107">
        <f>SUM(E18:E24)</f>
        <v>479562</v>
      </c>
      <c r="F25" s="106">
        <f t="shared" ref="F25:K25" si="1">SUM(F18:F24)</f>
        <v>0</v>
      </c>
      <c r="G25" s="107">
        <f>SUM(G18:G24)</f>
        <v>479562.00000000023</v>
      </c>
      <c r="H25" s="106">
        <f t="shared" si="1"/>
        <v>0</v>
      </c>
      <c r="I25" s="107">
        <f t="shared" si="1"/>
        <v>0</v>
      </c>
      <c r="J25" s="106">
        <f t="shared" si="1"/>
        <v>0</v>
      </c>
      <c r="K25" s="107">
        <f t="shared" si="1"/>
        <v>0</v>
      </c>
      <c r="L25" s="56"/>
    </row>
    <row r="26" spans="2:12" x14ac:dyDescent="0.2">
      <c r="B26" s="54"/>
      <c r="C26" s="130"/>
      <c r="D26" s="130"/>
      <c r="E26" s="32"/>
      <c r="F26" s="32"/>
      <c r="G26" s="32"/>
      <c r="H26" s="32"/>
      <c r="I26" s="32"/>
      <c r="J26" s="32"/>
      <c r="K26" s="32"/>
      <c r="L26" s="56"/>
    </row>
    <row r="27" spans="2:12" x14ac:dyDescent="0.2">
      <c r="B27" s="54"/>
      <c r="C27" s="130"/>
      <c r="D27" s="130"/>
      <c r="E27" s="130"/>
      <c r="F27" s="55"/>
      <c r="G27" s="55"/>
      <c r="H27" s="55"/>
      <c r="I27" s="55"/>
      <c r="J27" s="55"/>
      <c r="K27" s="55"/>
      <c r="L27" s="56"/>
    </row>
    <row r="28" spans="2:12" ht="25.5" x14ac:dyDescent="0.2">
      <c r="B28" s="54"/>
      <c r="C28" s="57" t="s">
        <v>76</v>
      </c>
      <c r="D28" s="131" t="s">
        <v>77</v>
      </c>
      <c r="E28" s="131" t="s">
        <v>78</v>
      </c>
      <c r="F28" s="55"/>
      <c r="G28" s="55"/>
      <c r="H28" s="55"/>
      <c r="I28" s="55"/>
      <c r="J28" s="55"/>
      <c r="K28" s="55"/>
      <c r="L28" s="56"/>
    </row>
    <row r="29" spans="2:12" x14ac:dyDescent="0.2">
      <c r="B29" s="54"/>
      <c r="C29" s="57" t="s">
        <v>79</v>
      </c>
      <c r="D29" s="132">
        <v>0.43</v>
      </c>
      <c r="E29" s="132">
        <v>0.56999999999999995</v>
      </c>
      <c r="F29" s="55"/>
      <c r="G29" s="55"/>
      <c r="H29" s="55"/>
      <c r="I29" s="55"/>
      <c r="J29" s="55"/>
      <c r="K29" s="55"/>
      <c r="L29" s="56"/>
    </row>
    <row r="30" spans="2:12" x14ac:dyDescent="0.2">
      <c r="B30" s="54"/>
      <c r="C30" s="57"/>
      <c r="D30" s="132"/>
      <c r="E30" s="132"/>
      <c r="F30" s="55"/>
      <c r="G30" s="55"/>
      <c r="H30" s="55"/>
      <c r="I30" s="55"/>
      <c r="J30" s="55"/>
      <c r="K30" s="55"/>
      <c r="L30" s="56"/>
    </row>
    <row r="31" spans="2:12" x14ac:dyDescent="0.2">
      <c r="B31" s="54"/>
      <c r="C31" s="55" t="s">
        <v>80</v>
      </c>
      <c r="D31" s="133">
        <f>+F14*43%</f>
        <v>682221.66</v>
      </c>
      <c r="E31" s="133">
        <f>+F14*57%</f>
        <v>904340.34</v>
      </c>
      <c r="F31" s="55"/>
      <c r="G31" s="55"/>
      <c r="H31" s="55"/>
      <c r="I31" s="55"/>
      <c r="J31" s="55"/>
      <c r="K31" s="55"/>
      <c r="L31" s="56"/>
    </row>
    <row r="32" spans="2:12" x14ac:dyDescent="0.2">
      <c r="B32" s="54"/>
      <c r="C32" s="55" t="s">
        <v>81</v>
      </c>
      <c r="D32" s="134">
        <f>-G21</f>
        <v>2064376.5839999998</v>
      </c>
      <c r="E32" s="134">
        <f>-G22</f>
        <v>1026061.416</v>
      </c>
      <c r="F32" s="55"/>
      <c r="G32" s="55"/>
      <c r="H32" s="55"/>
      <c r="I32" s="55"/>
      <c r="J32" s="55"/>
      <c r="K32" s="55"/>
      <c r="L32" s="56"/>
    </row>
    <row r="33" spans="2:12" x14ac:dyDescent="0.2">
      <c r="B33" s="54"/>
      <c r="C33" s="55"/>
      <c r="D33" s="135"/>
      <c r="E33" s="135"/>
      <c r="F33" s="55"/>
      <c r="G33" s="55"/>
      <c r="H33" s="55"/>
      <c r="I33" s="55"/>
      <c r="J33" s="55"/>
      <c r="K33" s="55"/>
      <c r="L33" s="56"/>
    </row>
    <row r="34" spans="2:12" x14ac:dyDescent="0.2">
      <c r="B34" s="54"/>
      <c r="C34" s="136" t="s">
        <v>82</v>
      </c>
      <c r="D34" s="137">
        <f>SUM(D31:D33)</f>
        <v>2746598.2439999999</v>
      </c>
      <c r="E34" s="138">
        <f>SUM(E31:E33)</f>
        <v>1930401.7560000001</v>
      </c>
      <c r="F34" s="55"/>
      <c r="G34" s="55"/>
      <c r="H34" s="55"/>
      <c r="I34" s="55"/>
      <c r="J34" s="55"/>
      <c r="K34" s="55"/>
      <c r="L34" s="56"/>
    </row>
    <row r="35" spans="2:12" x14ac:dyDescent="0.2">
      <c r="B35" s="54"/>
      <c r="C35" s="130"/>
      <c r="D35" s="130"/>
      <c r="E35" s="130"/>
      <c r="F35" s="55"/>
      <c r="G35" s="55"/>
      <c r="H35" s="55"/>
      <c r="I35" s="55"/>
      <c r="J35" s="55"/>
      <c r="K35" s="55"/>
      <c r="L35" s="56"/>
    </row>
    <row r="36" spans="2:12" x14ac:dyDescent="0.2">
      <c r="B36" s="54"/>
      <c r="C36" s="130"/>
      <c r="D36" s="130"/>
      <c r="E36" s="130"/>
      <c r="F36" s="55"/>
      <c r="G36" s="55"/>
      <c r="H36" s="55"/>
      <c r="I36" s="55"/>
      <c r="J36" s="55"/>
      <c r="K36" s="55"/>
      <c r="L36" s="56"/>
    </row>
    <row r="37" spans="2:12" x14ac:dyDescent="0.2">
      <c r="B37" s="54"/>
      <c r="C37" s="130"/>
      <c r="D37" s="130"/>
      <c r="E37" s="130"/>
      <c r="F37" s="55"/>
      <c r="G37" s="55"/>
      <c r="H37" s="55"/>
      <c r="I37" s="55"/>
      <c r="J37" s="55"/>
      <c r="K37" s="55"/>
      <c r="L37" s="56"/>
    </row>
    <row r="38" spans="2:12" x14ac:dyDescent="0.2">
      <c r="B38" s="54"/>
      <c r="C38" s="55"/>
      <c r="D38" s="55"/>
      <c r="E38" s="55"/>
      <c r="F38" s="55"/>
      <c r="G38" s="55"/>
      <c r="H38" s="55"/>
      <c r="I38" s="55"/>
      <c r="J38" s="55"/>
      <c r="K38" s="55"/>
      <c r="L38" s="56"/>
    </row>
    <row r="39" spans="2:12" x14ac:dyDescent="0.2">
      <c r="B39" s="54"/>
      <c r="C39" s="139" t="s">
        <v>83</v>
      </c>
      <c r="D39" s="55"/>
      <c r="E39" s="55"/>
      <c r="F39" s="55"/>
      <c r="G39" s="55"/>
      <c r="H39" s="55"/>
      <c r="I39" s="55"/>
      <c r="J39" s="55"/>
      <c r="K39" s="55"/>
      <c r="L39" s="56"/>
    </row>
    <row r="40" spans="2:12" x14ac:dyDescent="0.2">
      <c r="B40" s="54"/>
      <c r="C40" s="55"/>
      <c r="D40" s="55"/>
      <c r="E40" s="55"/>
      <c r="F40" s="55"/>
      <c r="G40" s="55"/>
      <c r="H40" s="55"/>
      <c r="I40" s="55"/>
      <c r="J40" s="55"/>
      <c r="K40" s="55"/>
      <c r="L40" s="56"/>
    </row>
    <row r="41" spans="2:12" x14ac:dyDescent="0.2">
      <c r="B41" s="54"/>
      <c r="C41" s="140" t="s">
        <v>84</v>
      </c>
      <c r="D41" s="141" t="s">
        <v>85</v>
      </c>
      <c r="E41" s="141" t="s">
        <v>86</v>
      </c>
      <c r="F41" s="142" t="s">
        <v>60</v>
      </c>
      <c r="G41" s="55"/>
      <c r="H41" s="55"/>
      <c r="I41" s="55"/>
      <c r="J41" s="55"/>
      <c r="K41" s="55"/>
      <c r="L41" s="56"/>
    </row>
    <row r="42" spans="2:12" x14ac:dyDescent="0.2">
      <c r="B42" s="54"/>
      <c r="C42" s="143">
        <f>-+'Planteamiento Ejercicio n°5'!G48*3</f>
        <v>15300000</v>
      </c>
      <c r="D42" s="144">
        <f>+C42/10</f>
        <v>1530000</v>
      </c>
      <c r="E42" s="144">
        <f>-+'Desarrollo Ejercicio n°5 A'!G21</f>
        <v>5100000</v>
      </c>
      <c r="F42" s="145">
        <f>-+'Planteamiento Ejercicio n°5'!G48-D42</f>
        <v>3570000</v>
      </c>
      <c r="G42" s="55"/>
      <c r="H42" s="55"/>
      <c r="I42" s="55"/>
      <c r="J42" s="55"/>
      <c r="K42" s="55"/>
      <c r="L42" s="56"/>
    </row>
    <row r="43" spans="2:12" x14ac:dyDescent="0.2">
      <c r="B43" s="54"/>
      <c r="C43" s="130"/>
      <c r="D43" s="130"/>
      <c r="E43" s="130"/>
      <c r="F43" s="55"/>
      <c r="G43" s="55"/>
      <c r="H43" s="55"/>
      <c r="I43" s="55"/>
      <c r="J43" s="55"/>
      <c r="K43" s="55"/>
      <c r="L43" s="56"/>
    </row>
    <row r="44" spans="2:12" ht="25.5" x14ac:dyDescent="0.2">
      <c r="B44" s="54"/>
      <c r="C44" s="146" t="s">
        <v>87</v>
      </c>
      <c r="D44" s="102" t="s">
        <v>88</v>
      </c>
      <c r="E44" s="100" t="s">
        <v>89</v>
      </c>
      <c r="F44" s="55"/>
      <c r="G44" s="55"/>
      <c r="H44" s="55"/>
      <c r="I44" s="55"/>
      <c r="J44" s="55"/>
      <c r="K44" s="55"/>
      <c r="L44" s="56"/>
    </row>
    <row r="45" spans="2:12" x14ac:dyDescent="0.2">
      <c r="B45" s="54"/>
      <c r="C45" s="147">
        <v>2000000</v>
      </c>
      <c r="D45" s="148">
        <v>0.342281</v>
      </c>
      <c r="E45" s="149">
        <f>C45*D45</f>
        <v>684562</v>
      </c>
      <c r="F45" s="55"/>
      <c r="G45" s="55"/>
      <c r="H45" s="55"/>
      <c r="I45" s="55"/>
      <c r="J45" s="55"/>
      <c r="K45" s="55"/>
      <c r="L45" s="56"/>
    </row>
    <row r="46" spans="2:12" x14ac:dyDescent="0.2">
      <c r="B46" s="54"/>
      <c r="C46" s="130"/>
      <c r="D46" s="130"/>
      <c r="E46" s="130"/>
      <c r="F46" s="130"/>
      <c r="G46" s="130"/>
      <c r="H46" s="55"/>
      <c r="I46" s="55"/>
      <c r="J46" s="55"/>
      <c r="K46" s="55"/>
      <c r="L46" s="56"/>
    </row>
    <row r="47" spans="2:12" x14ac:dyDescent="0.2">
      <c r="B47" s="54"/>
      <c r="C47" s="55"/>
      <c r="D47" s="150" t="s">
        <v>90</v>
      </c>
      <c r="E47" s="150" t="s">
        <v>91</v>
      </c>
      <c r="F47" s="151" t="s">
        <v>92</v>
      </c>
      <c r="G47" s="150" t="s">
        <v>93</v>
      </c>
      <c r="H47" s="55"/>
      <c r="I47" s="55"/>
      <c r="J47" s="55"/>
      <c r="K47" s="55"/>
      <c r="L47" s="56"/>
    </row>
    <row r="48" spans="2:12" x14ac:dyDescent="0.2">
      <c r="B48" s="54"/>
      <c r="C48" s="152" t="s">
        <v>77</v>
      </c>
      <c r="D48" s="124">
        <v>3000000</v>
      </c>
      <c r="E48" s="153">
        <v>8.0000000000000002E-3</v>
      </c>
      <c r="F48" s="154">
        <f>ROUND(D48*E48,0)+D48</f>
        <v>3024000</v>
      </c>
      <c r="G48" s="155">
        <f>ROUND(F48/F50,4)</f>
        <v>0.66800000000000004</v>
      </c>
      <c r="H48" s="55"/>
      <c r="I48" s="55"/>
      <c r="J48" s="55"/>
      <c r="K48" s="55"/>
      <c r="L48" s="56"/>
    </row>
    <row r="49" spans="2:12" x14ac:dyDescent="0.2">
      <c r="B49" s="54"/>
      <c r="C49" s="156" t="s">
        <v>78</v>
      </c>
      <c r="D49" s="157">
        <v>1500000</v>
      </c>
      <c r="E49" s="158">
        <v>2E-3</v>
      </c>
      <c r="F49" s="145">
        <f>ROUND(D49*E49,0)+D49</f>
        <v>1503000</v>
      </c>
      <c r="G49" s="159">
        <f>ROUND(F49/F50,4)</f>
        <v>0.33200000000000002</v>
      </c>
      <c r="H49" s="55"/>
      <c r="I49" s="55"/>
      <c r="J49" s="55"/>
      <c r="K49" s="55"/>
      <c r="L49" s="56"/>
    </row>
    <row r="50" spans="2:12" x14ac:dyDescent="0.2">
      <c r="B50" s="54"/>
      <c r="C50" s="130"/>
      <c r="D50" s="130"/>
      <c r="E50" s="130"/>
      <c r="F50" s="160">
        <f>SUM(F48:F49)</f>
        <v>4527000</v>
      </c>
      <c r="G50" s="161">
        <v>1</v>
      </c>
      <c r="H50" s="55"/>
      <c r="I50" s="55"/>
      <c r="J50" s="55"/>
      <c r="K50" s="55"/>
      <c r="L50" s="56"/>
    </row>
    <row r="51" spans="2:12" ht="13.5" thickBot="1" x14ac:dyDescent="0.25">
      <c r="B51" s="96"/>
      <c r="C51" s="162"/>
      <c r="D51" s="162"/>
      <c r="E51" s="162"/>
      <c r="F51" s="97"/>
      <c r="G51" s="97"/>
      <c r="H51" s="97"/>
      <c r="I51" s="97"/>
      <c r="J51" s="97"/>
      <c r="K51" s="97"/>
      <c r="L51" s="163"/>
    </row>
    <row r="52" spans="2:12" x14ac:dyDescent="0.2">
      <c r="C52" s="3"/>
      <c r="D52" s="3"/>
      <c r="E52" s="3"/>
    </row>
    <row r="53" spans="2:12" x14ac:dyDescent="0.2">
      <c r="C53" s="3"/>
      <c r="D53" s="3"/>
      <c r="E53" s="3"/>
    </row>
    <row r="54" spans="2:12" x14ac:dyDescent="0.2">
      <c r="C54" s="3"/>
      <c r="D54" s="3"/>
      <c r="E54" s="3"/>
    </row>
    <row r="55" spans="2:12" x14ac:dyDescent="0.2">
      <c r="C55" s="3"/>
      <c r="D55" s="3"/>
      <c r="E55" s="3"/>
    </row>
    <row r="56" spans="2:12" x14ac:dyDescent="0.2">
      <c r="C56" s="3"/>
      <c r="D56" s="3"/>
      <c r="E56" s="3"/>
    </row>
    <row r="57" spans="2:12" x14ac:dyDescent="0.2">
      <c r="C57" s="3"/>
      <c r="D57" s="3"/>
      <c r="E57" s="3"/>
    </row>
    <row r="58" spans="2:12" x14ac:dyDescent="0.2">
      <c r="C58" s="3"/>
      <c r="D58" s="3"/>
      <c r="E58" s="3"/>
    </row>
    <row r="59" spans="2:12" x14ac:dyDescent="0.2">
      <c r="C59" s="3"/>
      <c r="D59" s="3"/>
      <c r="E59" s="3"/>
    </row>
    <row r="60" spans="2:12" x14ac:dyDescent="0.2">
      <c r="C60" s="3"/>
      <c r="D60" s="3"/>
      <c r="E60" s="3"/>
    </row>
    <row r="61" spans="2:12" x14ac:dyDescent="0.2">
      <c r="C61" s="3"/>
      <c r="D61" s="3"/>
      <c r="E61" s="3"/>
    </row>
    <row r="62" spans="2:12" x14ac:dyDescent="0.2">
      <c r="C62" s="3"/>
      <c r="D62" s="3"/>
      <c r="E62" s="3"/>
    </row>
    <row r="65" spans="3:5" x14ac:dyDescent="0.2">
      <c r="C65" s="3"/>
      <c r="D65" s="3"/>
      <c r="E65" s="3"/>
    </row>
  </sheetData>
  <mergeCells count="7">
    <mergeCell ref="K10:K11"/>
    <mergeCell ref="C10:C11"/>
    <mergeCell ref="E10:E11"/>
    <mergeCell ref="F10:F11"/>
    <mergeCell ref="G10:G11"/>
    <mergeCell ref="H10:H11"/>
    <mergeCell ref="I10:J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75"/>
  <sheetViews>
    <sheetView showGridLines="0" zoomScale="80" zoomScaleNormal="80" workbookViewId="0">
      <selection activeCell="C3" sqref="C3:C5"/>
    </sheetView>
  </sheetViews>
  <sheetFormatPr baseColWidth="10" defaultColWidth="11.42578125" defaultRowHeight="12.75" x14ac:dyDescent="0.2"/>
  <cols>
    <col min="1" max="2" width="11.42578125" style="164"/>
    <col min="3" max="3" width="3.5703125" style="165" bestFit="1" customWidth="1"/>
    <col min="4" max="4" width="3.85546875" style="164" customWidth="1"/>
    <col min="5" max="5" width="52.42578125" style="164" bestFit="1" customWidth="1"/>
    <col min="6" max="6" width="11.42578125" style="164"/>
    <col min="7" max="7" width="11.85546875" style="164" bestFit="1" customWidth="1"/>
    <col min="8" max="8" width="14" style="164" bestFit="1" customWidth="1"/>
    <col min="9" max="9" width="11.42578125" style="164"/>
    <col min="10" max="10" width="10.5703125" style="166" bestFit="1" customWidth="1"/>
    <col min="11" max="13" width="11.28515625" style="166" bestFit="1" customWidth="1"/>
    <col min="14" max="14" width="15.140625" style="164" bestFit="1" customWidth="1"/>
    <col min="15" max="16384" width="11.42578125" style="164"/>
  </cols>
  <sheetData>
    <row r="1" spans="2:10" ht="13.5" thickBot="1" x14ac:dyDescent="0.25"/>
    <row r="2" spans="2:10" ht="13.5" thickBot="1" x14ac:dyDescent="0.25">
      <c r="B2" s="167"/>
      <c r="C2" s="5"/>
      <c r="D2" s="168"/>
      <c r="E2" s="168"/>
      <c r="F2" s="168"/>
      <c r="G2" s="168"/>
      <c r="H2" s="168"/>
      <c r="I2" s="168"/>
      <c r="J2" s="169"/>
    </row>
    <row r="3" spans="2:10" x14ac:dyDescent="0.2">
      <c r="B3" s="170"/>
      <c r="C3" s="5" t="s">
        <v>192</v>
      </c>
      <c r="D3" s="171"/>
      <c r="E3" s="171"/>
      <c r="F3" s="171"/>
      <c r="G3" s="171"/>
      <c r="H3" s="171"/>
      <c r="I3" s="171"/>
      <c r="J3" s="172"/>
    </row>
    <row r="4" spans="2:10" x14ac:dyDescent="0.2">
      <c r="B4" s="170"/>
      <c r="C4" s="171" t="s">
        <v>193</v>
      </c>
      <c r="D4" s="171"/>
      <c r="E4" s="171"/>
      <c r="F4" s="171"/>
      <c r="G4" s="171"/>
      <c r="H4" s="171"/>
      <c r="I4" s="171"/>
      <c r="J4" s="172"/>
    </row>
    <row r="5" spans="2:10" x14ac:dyDescent="0.2">
      <c r="B5" s="170"/>
      <c r="C5" s="171" t="s">
        <v>194</v>
      </c>
      <c r="D5" s="171"/>
      <c r="E5" s="171"/>
      <c r="F5" s="171"/>
      <c r="G5" s="171"/>
      <c r="H5" s="171"/>
      <c r="I5" s="171"/>
      <c r="J5" s="172"/>
    </row>
    <row r="6" spans="2:10" x14ac:dyDescent="0.2">
      <c r="B6" s="170"/>
      <c r="C6" s="173"/>
      <c r="D6" s="171"/>
      <c r="E6" s="171"/>
      <c r="F6" s="171"/>
      <c r="G6" s="171"/>
      <c r="H6" s="171"/>
      <c r="I6" s="171"/>
      <c r="J6" s="172"/>
    </row>
    <row r="7" spans="2:10" ht="15.75" x14ac:dyDescent="0.25">
      <c r="B7" s="170"/>
      <c r="C7" s="173"/>
      <c r="D7" s="310" t="s">
        <v>183</v>
      </c>
      <c r="E7" s="310"/>
      <c r="F7" s="310"/>
      <c r="G7" s="310"/>
      <c r="H7" s="310"/>
      <c r="I7" s="310"/>
      <c r="J7" s="172"/>
    </row>
    <row r="8" spans="2:10" x14ac:dyDescent="0.2">
      <c r="B8" s="170"/>
      <c r="C8" s="173"/>
      <c r="D8" s="171"/>
      <c r="E8" s="171"/>
      <c r="F8" s="171"/>
      <c r="G8" s="171"/>
      <c r="H8" s="171"/>
      <c r="I8" s="171"/>
      <c r="J8" s="172"/>
    </row>
    <row r="9" spans="2:10" ht="12.75" customHeight="1" x14ac:dyDescent="0.2">
      <c r="B9" s="170"/>
      <c r="C9" s="311" t="s">
        <v>94</v>
      </c>
      <c r="D9" s="311"/>
      <c r="E9" s="311"/>
      <c r="F9" s="311"/>
      <c r="G9" s="311"/>
      <c r="H9" s="311"/>
      <c r="I9" s="311"/>
      <c r="J9" s="172"/>
    </row>
    <row r="10" spans="2:10" x14ac:dyDescent="0.2">
      <c r="B10" s="170"/>
      <c r="C10" s="311"/>
      <c r="D10" s="311"/>
      <c r="E10" s="311"/>
      <c r="F10" s="311"/>
      <c r="G10" s="311"/>
      <c r="H10" s="311"/>
      <c r="I10" s="311"/>
      <c r="J10" s="172"/>
    </row>
    <row r="11" spans="2:10" x14ac:dyDescent="0.2">
      <c r="B11" s="170"/>
      <c r="C11" s="311"/>
      <c r="D11" s="311"/>
      <c r="E11" s="311"/>
      <c r="F11" s="311"/>
      <c r="G11" s="311"/>
      <c r="H11" s="311"/>
      <c r="I11" s="311"/>
      <c r="J11" s="172"/>
    </row>
    <row r="12" spans="2:10" x14ac:dyDescent="0.2">
      <c r="B12" s="170"/>
      <c r="C12" s="311"/>
      <c r="D12" s="311"/>
      <c r="E12" s="311"/>
      <c r="F12" s="311"/>
      <c r="G12" s="311"/>
      <c r="H12" s="311"/>
      <c r="I12" s="311"/>
      <c r="J12" s="172"/>
    </row>
    <row r="13" spans="2:10" x14ac:dyDescent="0.2">
      <c r="B13" s="170"/>
      <c r="C13" s="173"/>
      <c r="D13" s="12"/>
      <c r="E13" s="12"/>
      <c r="F13" s="12"/>
      <c r="G13" s="12"/>
      <c r="H13" s="12"/>
      <c r="I13" s="12"/>
      <c r="J13" s="172"/>
    </row>
    <row r="14" spans="2:10" ht="12.75" customHeight="1" x14ac:dyDescent="0.2">
      <c r="B14" s="170"/>
      <c r="C14" s="173" t="s">
        <v>1</v>
      </c>
      <c r="D14" s="323" t="s">
        <v>185</v>
      </c>
      <c r="E14" s="323"/>
      <c r="F14" s="323"/>
      <c r="G14" s="323"/>
      <c r="H14" s="323"/>
      <c r="I14" s="323"/>
      <c r="J14" s="172"/>
    </row>
    <row r="15" spans="2:10" x14ac:dyDescent="0.2">
      <c r="B15" s="170"/>
      <c r="C15" s="173"/>
      <c r="D15" s="323"/>
      <c r="E15" s="323"/>
      <c r="F15" s="323"/>
      <c r="G15" s="323"/>
      <c r="H15" s="323"/>
      <c r="I15" s="323"/>
      <c r="J15" s="172"/>
    </row>
    <row r="16" spans="2:10" x14ac:dyDescent="0.2">
      <c r="B16" s="170"/>
      <c r="C16" s="173"/>
      <c r="D16" s="174"/>
      <c r="E16" s="174"/>
      <c r="F16" s="174"/>
      <c r="G16" s="174"/>
      <c r="H16" s="174"/>
      <c r="I16" s="174"/>
      <c r="J16" s="172"/>
    </row>
    <row r="17" spans="2:15" x14ac:dyDescent="0.2">
      <c r="B17" s="170"/>
      <c r="C17" s="173"/>
      <c r="D17" s="175" t="s">
        <v>95</v>
      </c>
      <c r="E17" s="174"/>
      <c r="F17" s="174"/>
      <c r="G17" s="174"/>
      <c r="H17" s="174"/>
      <c r="I17" s="174"/>
      <c r="J17" s="172"/>
    </row>
    <row r="18" spans="2:15" x14ac:dyDescent="0.2">
      <c r="B18" s="170"/>
      <c r="C18" s="173"/>
      <c r="D18" s="175" t="s">
        <v>96</v>
      </c>
      <c r="E18" s="174"/>
      <c r="F18" s="174"/>
      <c r="G18" s="174"/>
      <c r="H18" s="174"/>
      <c r="I18" s="174"/>
      <c r="J18" s="172"/>
    </row>
    <row r="19" spans="2:15" ht="12.75" customHeight="1" x14ac:dyDescent="0.2">
      <c r="B19" s="170"/>
      <c r="C19" s="173"/>
      <c r="D19" s="175"/>
      <c r="E19" s="174"/>
      <c r="F19" s="174"/>
      <c r="G19" s="174"/>
      <c r="H19" s="174"/>
      <c r="I19" s="174"/>
      <c r="J19" s="172"/>
      <c r="N19" s="176"/>
      <c r="O19" s="15"/>
    </row>
    <row r="20" spans="2:15" x14ac:dyDescent="0.2">
      <c r="B20" s="170"/>
      <c r="C20" s="173"/>
      <c r="D20" s="177" t="s">
        <v>97</v>
      </c>
      <c r="E20" s="174"/>
      <c r="F20" s="174"/>
      <c r="G20" s="174"/>
      <c r="H20" s="174"/>
      <c r="I20" s="174"/>
      <c r="J20" s="172"/>
      <c r="M20" s="16"/>
    </row>
    <row r="21" spans="2:15" x14ac:dyDescent="0.2">
      <c r="B21" s="170"/>
      <c r="C21" s="173"/>
      <c r="D21" s="175"/>
      <c r="E21" s="174"/>
      <c r="F21" s="174"/>
      <c r="G21" s="174"/>
      <c r="H21" s="174"/>
      <c r="I21" s="174"/>
      <c r="J21" s="172"/>
      <c r="M21" s="16"/>
    </row>
    <row r="22" spans="2:15" x14ac:dyDescent="0.2">
      <c r="B22" s="170"/>
      <c r="C22" s="173" t="s">
        <v>3</v>
      </c>
      <c r="D22" s="171" t="s">
        <v>4</v>
      </c>
      <c r="E22" s="13"/>
      <c r="F22" s="13"/>
      <c r="G22" s="13"/>
      <c r="H22" s="13"/>
      <c r="I22" s="171"/>
      <c r="J22" s="172"/>
      <c r="N22" s="15"/>
      <c r="O22" s="178"/>
    </row>
    <row r="23" spans="2:15" ht="12.75" customHeight="1" x14ac:dyDescent="0.2">
      <c r="B23" s="170"/>
      <c r="C23" s="173"/>
      <c r="D23" s="171"/>
      <c r="E23" s="13"/>
      <c r="F23" s="13"/>
      <c r="G23" s="13"/>
      <c r="H23" s="13"/>
      <c r="I23" s="171"/>
      <c r="J23" s="172"/>
    </row>
    <row r="24" spans="2:15" x14ac:dyDescent="0.2">
      <c r="B24" s="170"/>
      <c r="C24" s="173" t="s">
        <v>5</v>
      </c>
      <c r="D24" s="324" t="s">
        <v>6</v>
      </c>
      <c r="E24" s="324"/>
      <c r="F24" s="324"/>
      <c r="G24" s="324"/>
      <c r="H24" s="324"/>
      <c r="I24" s="324"/>
      <c r="J24" s="172"/>
    </row>
    <row r="25" spans="2:15" x14ac:dyDescent="0.2">
      <c r="B25" s="170"/>
      <c r="C25" s="171"/>
      <c r="D25" s="324"/>
      <c r="E25" s="324"/>
      <c r="F25" s="324"/>
      <c r="G25" s="324"/>
      <c r="H25" s="324"/>
      <c r="I25" s="324"/>
      <c r="J25" s="172"/>
    </row>
    <row r="26" spans="2:15" ht="12.75" customHeight="1" x14ac:dyDescent="0.2">
      <c r="B26" s="170"/>
      <c r="C26" s="173"/>
      <c r="D26" s="324"/>
      <c r="E26" s="324"/>
      <c r="F26" s="324"/>
      <c r="G26" s="324"/>
      <c r="H26" s="324"/>
      <c r="I26" s="324"/>
      <c r="J26" s="172"/>
    </row>
    <row r="27" spans="2:15" x14ac:dyDescent="0.2">
      <c r="B27" s="170"/>
      <c r="C27" s="173"/>
      <c r="D27" s="171"/>
      <c r="E27" s="13"/>
      <c r="F27" s="13"/>
      <c r="G27" s="13"/>
      <c r="H27" s="13"/>
      <c r="I27" s="171"/>
      <c r="J27" s="172"/>
    </row>
    <row r="28" spans="2:15" x14ac:dyDescent="0.2">
      <c r="B28" s="170"/>
      <c r="C28" s="173" t="s">
        <v>7</v>
      </c>
      <c r="D28" s="324" t="s">
        <v>98</v>
      </c>
      <c r="E28" s="324"/>
      <c r="F28" s="324"/>
      <c r="G28" s="324"/>
      <c r="H28" s="324"/>
      <c r="I28" s="324"/>
      <c r="J28" s="172"/>
    </row>
    <row r="29" spans="2:15" x14ac:dyDescent="0.2">
      <c r="B29" s="170"/>
      <c r="C29" s="171"/>
      <c r="D29" s="324"/>
      <c r="E29" s="324"/>
      <c r="F29" s="324"/>
      <c r="G29" s="324"/>
      <c r="H29" s="324"/>
      <c r="I29" s="324"/>
      <c r="J29" s="172"/>
    </row>
    <row r="30" spans="2:15" x14ac:dyDescent="0.2">
      <c r="B30" s="170"/>
      <c r="C30" s="173"/>
      <c r="D30" s="171"/>
      <c r="E30" s="13"/>
      <c r="F30" s="13"/>
      <c r="G30" s="13"/>
      <c r="H30" s="13"/>
      <c r="I30" s="171"/>
      <c r="J30" s="172"/>
    </row>
    <row r="31" spans="2:15" x14ac:dyDescent="0.2">
      <c r="B31" s="170"/>
      <c r="C31" s="173" t="s">
        <v>9</v>
      </c>
      <c r="D31" s="324" t="s">
        <v>99</v>
      </c>
      <c r="E31" s="324"/>
      <c r="F31" s="324"/>
      <c r="G31" s="324"/>
      <c r="H31" s="324"/>
      <c r="I31" s="324"/>
      <c r="J31" s="172"/>
    </row>
    <row r="32" spans="2:15" x14ac:dyDescent="0.2">
      <c r="B32" s="170"/>
      <c r="C32" s="173"/>
      <c r="D32" s="324"/>
      <c r="E32" s="324"/>
      <c r="F32" s="324"/>
      <c r="G32" s="324"/>
      <c r="H32" s="324"/>
      <c r="I32" s="324"/>
      <c r="J32" s="172"/>
    </row>
    <row r="33" spans="2:15" x14ac:dyDescent="0.2">
      <c r="B33" s="170"/>
      <c r="C33" s="171"/>
      <c r="D33" s="324"/>
      <c r="E33" s="324"/>
      <c r="F33" s="324"/>
      <c r="G33" s="324"/>
      <c r="H33" s="324"/>
      <c r="I33" s="324"/>
      <c r="J33" s="172"/>
    </row>
    <row r="34" spans="2:15" x14ac:dyDescent="0.2">
      <c r="B34" s="170"/>
      <c r="C34" s="173"/>
      <c r="D34" s="171"/>
      <c r="E34" s="13"/>
      <c r="F34" s="13"/>
      <c r="G34" s="13"/>
      <c r="H34" s="13"/>
      <c r="I34" s="171"/>
      <c r="J34" s="172"/>
    </row>
    <row r="35" spans="2:15" x14ac:dyDescent="0.2">
      <c r="B35" s="170"/>
      <c r="C35" s="173" t="s">
        <v>11</v>
      </c>
      <c r="D35" s="171" t="s">
        <v>100</v>
      </c>
      <c r="E35" s="13"/>
      <c r="F35" s="13"/>
      <c r="G35" s="13"/>
      <c r="H35" s="13"/>
      <c r="I35" s="171"/>
      <c r="J35" s="172"/>
    </row>
    <row r="36" spans="2:15" x14ac:dyDescent="0.2">
      <c r="B36" s="170"/>
      <c r="C36" s="171"/>
      <c r="D36" s="171"/>
      <c r="E36" s="13"/>
      <c r="F36" s="13"/>
      <c r="G36" s="13"/>
      <c r="H36" s="13"/>
      <c r="I36" s="171"/>
      <c r="J36" s="172"/>
    </row>
    <row r="37" spans="2:15" x14ac:dyDescent="0.2">
      <c r="B37" s="170"/>
      <c r="C37" s="173"/>
      <c r="D37" s="19" t="s">
        <v>15</v>
      </c>
      <c r="E37" s="13"/>
      <c r="F37" s="13"/>
      <c r="G37" s="13"/>
      <c r="H37" s="13"/>
      <c r="I37" s="171"/>
      <c r="J37" s="172"/>
    </row>
    <row r="38" spans="2:15" x14ac:dyDescent="0.2">
      <c r="B38" s="170"/>
      <c r="C38" s="173"/>
      <c r="D38" s="19"/>
      <c r="E38" s="13"/>
      <c r="F38" s="13"/>
      <c r="G38" s="13"/>
      <c r="H38" s="13"/>
      <c r="I38" s="171"/>
      <c r="J38" s="172"/>
    </row>
    <row r="39" spans="2:15" x14ac:dyDescent="0.2">
      <c r="B39" s="170"/>
      <c r="C39" s="173"/>
      <c r="D39" s="20" t="s">
        <v>16</v>
      </c>
      <c r="E39" s="18" t="s">
        <v>17</v>
      </c>
      <c r="F39" s="171"/>
      <c r="G39" s="179">
        <v>3500000</v>
      </c>
      <c r="H39" s="171"/>
      <c r="I39" s="171"/>
      <c r="J39" s="172"/>
    </row>
    <row r="40" spans="2:15" x14ac:dyDescent="0.2">
      <c r="B40" s="170"/>
      <c r="C40" s="173"/>
      <c r="D40" s="20"/>
      <c r="E40" s="9"/>
      <c r="F40" s="171"/>
      <c r="G40" s="171"/>
      <c r="H40" s="179"/>
      <c r="I40" s="171"/>
      <c r="J40" s="172"/>
    </row>
    <row r="41" spans="2:15" ht="15" x14ac:dyDescent="0.25">
      <c r="B41" s="170"/>
      <c r="C41" s="173"/>
      <c r="D41" s="20" t="s">
        <v>18</v>
      </c>
      <c r="E41" s="22" t="s">
        <v>101</v>
      </c>
      <c r="F41" s="171"/>
      <c r="G41" s="171"/>
      <c r="H41" s="171"/>
      <c r="I41" s="180"/>
      <c r="J41" s="181"/>
      <c r="K41" s="182"/>
    </row>
    <row r="42" spans="2:15" x14ac:dyDescent="0.2">
      <c r="B42" s="170"/>
      <c r="C42" s="173"/>
      <c r="D42" s="20"/>
      <c r="E42" s="171" t="s">
        <v>20</v>
      </c>
      <c r="F42" s="171"/>
      <c r="G42" s="179">
        <v>450000</v>
      </c>
      <c r="H42" s="171"/>
      <c r="I42" s="171"/>
      <c r="J42" s="172"/>
    </row>
    <row r="43" spans="2:15" x14ac:dyDescent="0.2">
      <c r="B43" s="170"/>
      <c r="C43" s="173"/>
      <c r="D43" s="20"/>
      <c r="E43" s="171" t="s">
        <v>21</v>
      </c>
      <c r="F43" s="171"/>
      <c r="G43" s="179">
        <v>300000</v>
      </c>
      <c r="H43" s="171"/>
      <c r="I43" s="171"/>
      <c r="J43" s="172"/>
      <c r="L43" s="26"/>
      <c r="M43" s="26"/>
      <c r="N43" s="27"/>
      <c r="O43" s="27"/>
    </row>
    <row r="44" spans="2:15" x14ac:dyDescent="0.2">
      <c r="B44" s="170"/>
      <c r="C44" s="173"/>
      <c r="D44" s="20"/>
      <c r="E44" s="171" t="s">
        <v>22</v>
      </c>
      <c r="F44" s="171"/>
      <c r="G44" s="179">
        <v>650000</v>
      </c>
      <c r="H44" s="171"/>
      <c r="I44" s="171"/>
      <c r="J44" s="172"/>
      <c r="L44" s="26"/>
      <c r="M44" s="26"/>
      <c r="N44" s="27"/>
      <c r="O44" s="27"/>
    </row>
    <row r="45" spans="2:15" x14ac:dyDescent="0.2">
      <c r="B45" s="170"/>
      <c r="C45" s="173"/>
      <c r="D45" s="20"/>
      <c r="E45" s="171" t="s">
        <v>23</v>
      </c>
      <c r="F45" s="171"/>
      <c r="G45" s="179">
        <v>1875000</v>
      </c>
      <c r="H45" s="171"/>
      <c r="I45" s="171"/>
      <c r="J45" s="172"/>
      <c r="L45" s="26">
        <v>40000000</v>
      </c>
      <c r="M45" s="183">
        <v>2.9000000000000001E-2</v>
      </c>
      <c r="N45" s="27">
        <f>+L45*M45</f>
        <v>1160000</v>
      </c>
      <c r="O45" s="27"/>
    </row>
    <row r="46" spans="2:15" x14ac:dyDescent="0.2">
      <c r="B46" s="170"/>
      <c r="C46" s="173"/>
      <c r="D46" s="20"/>
      <c r="E46" s="31" t="s">
        <v>176</v>
      </c>
      <c r="F46" s="171"/>
      <c r="G46" s="179">
        <v>1250000</v>
      </c>
      <c r="H46" s="171"/>
      <c r="I46" s="171"/>
      <c r="J46" s="172"/>
      <c r="L46" s="26">
        <v>-8000000</v>
      </c>
      <c r="M46" s="183">
        <v>2E-3</v>
      </c>
      <c r="N46" s="27">
        <f>+L46*M46</f>
        <v>-16000</v>
      </c>
      <c r="O46" s="27"/>
    </row>
    <row r="47" spans="2:15" x14ac:dyDescent="0.2">
      <c r="B47" s="170"/>
      <c r="C47" s="173"/>
      <c r="D47" s="20"/>
      <c r="E47" s="171" t="s">
        <v>25</v>
      </c>
      <c r="F47" s="171"/>
      <c r="G47" s="179">
        <v>210000</v>
      </c>
      <c r="H47" s="171"/>
      <c r="I47" s="171"/>
      <c r="J47" s="172"/>
      <c r="L47" s="26"/>
      <c r="M47" s="26"/>
      <c r="N47" s="27">
        <f>SUM(N45:N46)</f>
        <v>1144000</v>
      </c>
      <c r="O47" s="27"/>
    </row>
    <row r="48" spans="2:15" x14ac:dyDescent="0.2">
      <c r="B48" s="170"/>
      <c r="C48" s="173"/>
      <c r="D48" s="20"/>
      <c r="E48" s="171"/>
      <c r="F48" s="171"/>
      <c r="G48" s="179"/>
      <c r="H48" s="171"/>
      <c r="I48" s="171"/>
      <c r="J48" s="172"/>
      <c r="L48" s="26"/>
      <c r="M48" s="26"/>
      <c r="N48" s="27"/>
      <c r="O48" s="27"/>
    </row>
    <row r="49" spans="2:15" ht="15" x14ac:dyDescent="0.25">
      <c r="B49" s="170"/>
      <c r="C49" s="173"/>
      <c r="D49" s="20" t="s">
        <v>26</v>
      </c>
      <c r="E49" s="22" t="s">
        <v>102</v>
      </c>
      <c r="F49" s="171"/>
      <c r="G49" s="179"/>
      <c r="H49" s="171"/>
      <c r="I49" s="171"/>
      <c r="J49" s="172"/>
    </row>
    <row r="50" spans="2:15" x14ac:dyDescent="0.2">
      <c r="B50" s="170"/>
      <c r="C50" s="173"/>
      <c r="D50" s="20"/>
      <c r="E50" s="184" t="s">
        <v>28</v>
      </c>
      <c r="F50" s="171"/>
      <c r="G50" s="185">
        <f>-N47</f>
        <v>-1144000</v>
      </c>
      <c r="H50" s="171"/>
      <c r="I50" s="171"/>
      <c r="J50" s="172"/>
    </row>
    <row r="51" spans="2:15" x14ac:dyDescent="0.2">
      <c r="B51" s="170"/>
      <c r="C51" s="173"/>
      <c r="D51" s="20"/>
      <c r="E51" s="184" t="s">
        <v>29</v>
      </c>
      <c r="F51" s="171"/>
      <c r="G51" s="185">
        <v>-5100000</v>
      </c>
      <c r="H51" s="171"/>
      <c r="I51" s="171"/>
      <c r="J51" s="172"/>
    </row>
    <row r="52" spans="2:15" x14ac:dyDescent="0.2">
      <c r="B52" s="170"/>
      <c r="C52" s="173"/>
      <c r="D52" s="20"/>
      <c r="E52" s="184" t="s">
        <v>30</v>
      </c>
      <c r="F52" s="171"/>
      <c r="G52" s="185">
        <v>-2000000</v>
      </c>
      <c r="H52" s="171"/>
      <c r="I52" s="171"/>
      <c r="J52" s="172"/>
    </row>
    <row r="53" spans="2:15" x14ac:dyDescent="0.2">
      <c r="B53" s="170"/>
      <c r="C53" s="173"/>
      <c r="D53" s="20"/>
      <c r="E53" s="184"/>
      <c r="F53" s="171"/>
      <c r="G53" s="179"/>
      <c r="H53" s="171"/>
      <c r="I53" s="171"/>
      <c r="J53" s="172"/>
      <c r="M53" s="164"/>
    </row>
    <row r="54" spans="2:15" x14ac:dyDescent="0.2">
      <c r="B54" s="170"/>
      <c r="C54" s="173"/>
      <c r="D54" s="20" t="s">
        <v>103</v>
      </c>
      <c r="E54" s="184" t="s">
        <v>104</v>
      </c>
      <c r="F54" s="171"/>
      <c r="G54" s="179">
        <f>+'Desarrollo Ejercicio n°6 B y C'!D69</f>
        <v>33996045</v>
      </c>
      <c r="H54" s="171"/>
      <c r="I54" s="171"/>
      <c r="J54" s="172"/>
      <c r="M54" s="164"/>
    </row>
    <row r="55" spans="2:15" x14ac:dyDescent="0.2">
      <c r="B55" s="170"/>
      <c r="C55" s="173"/>
      <c r="D55" s="20"/>
      <c r="E55" s="184"/>
      <c r="F55" s="171"/>
      <c r="G55" s="179"/>
      <c r="H55" s="171"/>
      <c r="I55" s="171"/>
      <c r="J55" s="172"/>
      <c r="M55" s="164"/>
    </row>
    <row r="56" spans="2:15" x14ac:dyDescent="0.2">
      <c r="B56" s="170"/>
      <c r="C56" s="173"/>
      <c r="D56" s="20"/>
      <c r="E56" s="22" t="s">
        <v>105</v>
      </c>
      <c r="F56" s="171"/>
      <c r="G56" s="179"/>
      <c r="H56" s="171"/>
      <c r="I56" s="171"/>
      <c r="J56" s="172"/>
      <c r="M56" s="164"/>
    </row>
    <row r="57" spans="2:15" x14ac:dyDescent="0.2">
      <c r="B57" s="170"/>
      <c r="C57" s="173"/>
      <c r="D57" s="20"/>
      <c r="E57" s="22"/>
      <c r="F57" s="171"/>
      <c r="G57" s="179"/>
      <c r="H57" s="171"/>
      <c r="I57" s="171"/>
      <c r="J57" s="172"/>
      <c r="M57" s="164"/>
    </row>
    <row r="58" spans="2:15" x14ac:dyDescent="0.2">
      <c r="B58" s="170"/>
      <c r="C58" s="186" t="s">
        <v>33</v>
      </c>
      <c r="D58" s="187"/>
      <c r="E58" s="186"/>
      <c r="F58" s="188"/>
      <c r="G58" s="33"/>
      <c r="H58" s="33"/>
      <c r="I58" s="171"/>
      <c r="J58" s="172"/>
    </row>
    <row r="59" spans="2:15" x14ac:dyDescent="0.2">
      <c r="B59" s="170"/>
      <c r="C59" s="189" t="s">
        <v>34</v>
      </c>
      <c r="D59" s="186" t="s">
        <v>106</v>
      </c>
      <c r="E59" s="186"/>
      <c r="F59" s="188"/>
      <c r="G59" s="33"/>
      <c r="H59" s="33"/>
      <c r="I59" s="171"/>
      <c r="J59" s="172"/>
    </row>
    <row r="60" spans="2:15" x14ac:dyDescent="0.2">
      <c r="B60" s="170"/>
      <c r="C60" s="190"/>
      <c r="D60" s="187"/>
      <c r="E60" s="186"/>
      <c r="F60" s="188"/>
      <c r="G60" s="33"/>
      <c r="H60" s="33"/>
      <c r="I60" s="171"/>
      <c r="J60" s="172"/>
    </row>
    <row r="61" spans="2:15" x14ac:dyDescent="0.2">
      <c r="B61" s="170"/>
      <c r="C61" s="189" t="s">
        <v>36</v>
      </c>
      <c r="D61" s="186" t="s">
        <v>107</v>
      </c>
      <c r="E61" s="186"/>
      <c r="F61" s="188"/>
      <c r="G61" s="33"/>
      <c r="H61" s="33"/>
      <c r="I61" s="171"/>
      <c r="J61" s="172"/>
    </row>
    <row r="62" spans="2:15" x14ac:dyDescent="0.2">
      <c r="B62" s="170"/>
      <c r="C62" s="189"/>
      <c r="D62" s="186"/>
      <c r="E62" s="186"/>
      <c r="F62" s="188"/>
      <c r="G62" s="33"/>
      <c r="H62" s="33"/>
      <c r="I62" s="171"/>
      <c r="J62" s="172"/>
    </row>
    <row r="63" spans="2:15" x14ac:dyDescent="0.2">
      <c r="B63" s="170"/>
      <c r="C63" s="189" t="s">
        <v>38</v>
      </c>
      <c r="D63" s="186" t="s">
        <v>39</v>
      </c>
      <c r="E63" s="186"/>
      <c r="F63" s="188"/>
      <c r="G63" s="33"/>
      <c r="H63" s="33"/>
      <c r="I63" s="171"/>
      <c r="J63" s="172"/>
    </row>
    <row r="64" spans="2:15" s="166" customFormat="1" ht="13.5" thickBot="1" x14ac:dyDescent="0.25">
      <c r="B64" s="191"/>
      <c r="C64" s="192"/>
      <c r="D64" s="37"/>
      <c r="E64" s="193"/>
      <c r="F64" s="194"/>
      <c r="G64" s="195"/>
      <c r="H64" s="194"/>
      <c r="I64" s="194"/>
      <c r="J64" s="196"/>
      <c r="N64" s="164"/>
      <c r="O64" s="164"/>
    </row>
    <row r="65" spans="3:15" s="166" customFormat="1" x14ac:dyDescent="0.2">
      <c r="C65" s="165"/>
      <c r="D65" s="164"/>
      <c r="E65" s="197"/>
      <c r="F65" s="164"/>
      <c r="G65" s="198"/>
      <c r="H65" s="164"/>
      <c r="I65" s="164"/>
      <c r="N65" s="164"/>
      <c r="O65" s="164"/>
    </row>
    <row r="66" spans="3:15" s="166" customFormat="1" ht="12.75" customHeight="1" x14ac:dyDescent="0.2">
      <c r="C66" s="165"/>
      <c r="D66" s="99"/>
      <c r="E66" s="325"/>
      <c r="F66" s="325"/>
      <c r="G66" s="198"/>
      <c r="H66" s="164"/>
      <c r="I66" s="164"/>
      <c r="N66" s="164"/>
      <c r="O66" s="164"/>
    </row>
    <row r="67" spans="3:15" s="166" customFormat="1" ht="18" x14ac:dyDescent="0.25">
      <c r="C67" s="165"/>
      <c r="D67" s="41"/>
      <c r="E67" s="41"/>
      <c r="F67" s="41"/>
      <c r="G67" s="199"/>
      <c r="H67" s="200"/>
      <c r="I67" s="164"/>
      <c r="J67" s="201"/>
      <c r="N67" s="164"/>
      <c r="O67" s="164"/>
    </row>
    <row r="68" spans="3:15" s="166" customFormat="1" x14ac:dyDescent="0.2">
      <c r="C68" s="165"/>
      <c r="D68" s="164"/>
      <c r="E68" s="197"/>
      <c r="F68" s="164"/>
      <c r="G68" s="198"/>
      <c r="H68" s="164"/>
      <c r="I68" s="164"/>
      <c r="N68" s="164"/>
      <c r="O68" s="164"/>
    </row>
    <row r="69" spans="3:15" s="166" customFormat="1" x14ac:dyDescent="0.2">
      <c r="C69" s="165"/>
      <c r="D69" s="164"/>
      <c r="E69" s="202"/>
      <c r="F69" s="202"/>
      <c r="G69" s="164"/>
      <c r="H69" s="203"/>
      <c r="I69" s="164"/>
      <c r="N69" s="164"/>
      <c r="O69" s="164"/>
    </row>
    <row r="70" spans="3:15" s="166" customFormat="1" ht="12.75" customHeight="1" x14ac:dyDescent="0.2">
      <c r="C70" s="165"/>
      <c r="D70" s="164"/>
      <c r="E70" s="315"/>
      <c r="F70" s="315"/>
      <c r="G70" s="315"/>
      <c r="H70" s="315"/>
      <c r="I70" s="164"/>
      <c r="N70" s="164"/>
      <c r="O70" s="164"/>
    </row>
    <row r="71" spans="3:15" s="166" customFormat="1" x14ac:dyDescent="0.2">
      <c r="C71" s="165"/>
      <c r="D71" s="164"/>
      <c r="E71" s="49"/>
      <c r="F71" s="49"/>
      <c r="G71" s="49"/>
      <c r="H71" s="49"/>
      <c r="I71" s="164"/>
      <c r="N71" s="164"/>
      <c r="O71" s="164"/>
    </row>
    <row r="72" spans="3:15" s="166" customFormat="1" ht="12.75" customHeight="1" x14ac:dyDescent="0.2">
      <c r="C72" s="165"/>
      <c r="D72" s="164"/>
      <c r="E72" s="315"/>
      <c r="F72" s="315"/>
      <c r="G72" s="315"/>
      <c r="H72" s="315"/>
      <c r="I72" s="164"/>
      <c r="N72" s="164"/>
      <c r="O72" s="164"/>
    </row>
    <row r="73" spans="3:15" s="166" customFormat="1" x14ac:dyDescent="0.2">
      <c r="C73" s="165"/>
      <c r="D73" s="164"/>
      <c r="E73" s="309"/>
      <c r="F73" s="309"/>
      <c r="G73" s="309"/>
      <c r="H73" s="309"/>
      <c r="I73" s="164"/>
      <c r="N73" s="164"/>
      <c r="O73" s="164"/>
    </row>
    <row r="74" spans="3:15" s="166" customFormat="1" x14ac:dyDescent="0.2">
      <c r="C74" s="165"/>
      <c r="D74" s="164"/>
      <c r="E74" s="315"/>
      <c r="F74" s="315"/>
      <c r="G74" s="315"/>
      <c r="H74" s="315"/>
      <c r="I74" s="164"/>
      <c r="N74" s="164"/>
      <c r="O74" s="164"/>
    </row>
    <row r="75" spans="3:15" s="166" customFormat="1" x14ac:dyDescent="0.2">
      <c r="C75" s="165"/>
      <c r="D75" s="164"/>
      <c r="E75" s="309"/>
      <c r="F75" s="309"/>
      <c r="G75" s="309"/>
      <c r="H75" s="309"/>
      <c r="I75" s="164"/>
      <c r="N75" s="164"/>
      <c r="O75" s="164"/>
    </row>
  </sheetData>
  <mergeCells count="12">
    <mergeCell ref="E75:H75"/>
    <mergeCell ref="D7:I7"/>
    <mergeCell ref="C9:I12"/>
    <mergeCell ref="D14:I15"/>
    <mergeCell ref="D24:I26"/>
    <mergeCell ref="D28:I29"/>
    <mergeCell ref="D31:I33"/>
    <mergeCell ref="E66:F66"/>
    <mergeCell ref="E70:H70"/>
    <mergeCell ref="E72:H72"/>
    <mergeCell ref="E73:H73"/>
    <mergeCell ref="E74:H74"/>
  </mergeCells>
  <printOptions horizontalCentered="1"/>
  <pageMargins left="0.59055118110236227" right="0.59055118110236227" top="0.59055118110236227" bottom="0.59055118110236227" header="0" footer="0"/>
  <pageSetup scale="7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56"/>
  <sheetViews>
    <sheetView showGridLines="0" zoomScale="80" zoomScaleNormal="80" workbookViewId="0">
      <selection activeCell="D3" sqref="D3:D5"/>
    </sheetView>
  </sheetViews>
  <sheetFormatPr baseColWidth="10" defaultColWidth="9.140625" defaultRowHeight="12.75" x14ac:dyDescent="0.2"/>
  <cols>
    <col min="1" max="2" width="9.140625" style="204"/>
    <col min="3" max="3" width="2.85546875" style="204" bestFit="1" customWidth="1"/>
    <col min="4" max="4" width="66.28515625" style="204" customWidth="1"/>
    <col min="5" max="5" width="8.140625" style="204" bestFit="1" customWidth="1"/>
    <col min="6" max="6" width="11.28515625" style="204" bestFit="1" customWidth="1"/>
    <col min="7" max="7" width="12.42578125" style="204" bestFit="1" customWidth="1"/>
    <col min="8" max="8" width="9.140625" style="204"/>
    <col min="9" max="10" width="10.85546875" style="204" bestFit="1" customWidth="1"/>
    <col min="11" max="11" width="40.5703125" style="204" customWidth="1"/>
    <col min="12" max="15" width="12.28515625" style="204" bestFit="1" customWidth="1"/>
    <col min="16" max="16" width="9" style="204" hidden="1" customWidth="1"/>
    <col min="17" max="18" width="18.42578125" style="204" customWidth="1"/>
    <col min="19" max="19" width="13" style="204" hidden="1" customWidth="1"/>
    <col min="20" max="16384" width="9.140625" style="204"/>
  </cols>
  <sheetData>
    <row r="1" spans="2:10" ht="13.5" thickBot="1" x14ac:dyDescent="0.25"/>
    <row r="2" spans="2:10" ht="13.5" thickBot="1" x14ac:dyDescent="0.25">
      <c r="B2" s="205"/>
      <c r="C2" s="206"/>
      <c r="D2" s="5"/>
      <c r="E2" s="168"/>
      <c r="F2" s="206"/>
      <c r="G2" s="206"/>
      <c r="H2" s="207"/>
    </row>
    <row r="3" spans="2:10" x14ac:dyDescent="0.2">
      <c r="B3" s="208"/>
      <c r="C3" s="209"/>
      <c r="D3" s="5" t="s">
        <v>192</v>
      </c>
      <c r="E3" s="171"/>
      <c r="F3" s="209"/>
      <c r="G3" s="209"/>
      <c r="H3" s="210"/>
    </row>
    <row r="4" spans="2:10" x14ac:dyDescent="0.2">
      <c r="B4" s="208"/>
      <c r="C4" s="209"/>
      <c r="D4" s="171" t="s">
        <v>193</v>
      </c>
      <c r="E4" s="171"/>
      <c r="F4" s="209"/>
      <c r="G4" s="209"/>
      <c r="H4" s="210"/>
    </row>
    <row r="5" spans="2:10" x14ac:dyDescent="0.2">
      <c r="B5" s="208"/>
      <c r="C5" s="209"/>
      <c r="D5" s="171" t="s">
        <v>194</v>
      </c>
      <c r="E5" s="171"/>
      <c r="F5" s="209"/>
      <c r="G5" s="209"/>
      <c r="H5" s="210"/>
    </row>
    <row r="6" spans="2:10" x14ac:dyDescent="0.2">
      <c r="B6" s="208"/>
      <c r="C6" s="209"/>
      <c r="D6" s="209"/>
      <c r="E6" s="209"/>
      <c r="F6" s="209"/>
      <c r="G6" s="209"/>
      <c r="H6" s="210"/>
    </row>
    <row r="7" spans="2:10" x14ac:dyDescent="0.2">
      <c r="B7" s="208"/>
      <c r="C7" s="209"/>
      <c r="D7" s="18" t="s">
        <v>183</v>
      </c>
      <c r="E7" s="209"/>
      <c r="F7" s="209"/>
      <c r="G7" s="209"/>
      <c r="H7" s="210"/>
    </row>
    <row r="8" spans="2:10" x14ac:dyDescent="0.2">
      <c r="B8" s="208"/>
      <c r="C8" s="209"/>
      <c r="D8" s="209"/>
      <c r="E8" s="209"/>
      <c r="F8" s="209"/>
      <c r="G8" s="209"/>
      <c r="H8" s="210"/>
    </row>
    <row r="9" spans="2:10" x14ac:dyDescent="0.2">
      <c r="B9" s="208"/>
      <c r="C9" s="20" t="s">
        <v>40</v>
      </c>
      <c r="D9" s="211" t="s">
        <v>41</v>
      </c>
      <c r="E9" s="209"/>
      <c r="F9" s="209"/>
      <c r="G9" s="209"/>
      <c r="H9" s="210"/>
    </row>
    <row r="10" spans="2:10" x14ac:dyDescent="0.2">
      <c r="B10" s="208"/>
      <c r="C10" s="209"/>
      <c r="D10" s="18" t="s">
        <v>17</v>
      </c>
      <c r="E10" s="9"/>
      <c r="F10" s="9"/>
      <c r="G10" s="21">
        <v>3500000</v>
      </c>
      <c r="H10" s="58"/>
      <c r="I10" s="1"/>
      <c r="J10" s="3"/>
    </row>
    <row r="11" spans="2:10" x14ac:dyDescent="0.2">
      <c r="B11" s="208"/>
      <c r="C11" s="209"/>
      <c r="D11" s="22" t="s">
        <v>108</v>
      </c>
      <c r="E11" s="9"/>
      <c r="F11" s="9"/>
      <c r="G11" s="21"/>
      <c r="H11" s="58"/>
      <c r="I11" s="1"/>
      <c r="J11" s="3"/>
    </row>
    <row r="12" spans="2:10" x14ac:dyDescent="0.2">
      <c r="B12" s="208"/>
      <c r="C12" s="209"/>
      <c r="D12" s="9" t="s">
        <v>20</v>
      </c>
      <c r="E12" s="9"/>
      <c r="F12" s="21">
        <f>15000000*3%</f>
        <v>450000</v>
      </c>
      <c r="G12" s="21"/>
      <c r="H12" s="58"/>
      <c r="I12" s="1"/>
      <c r="J12" s="3"/>
    </row>
    <row r="13" spans="2:10" x14ac:dyDescent="0.2">
      <c r="B13" s="208"/>
      <c r="C13" s="209"/>
      <c r="D13" s="9" t="s">
        <v>21</v>
      </c>
      <c r="E13" s="9"/>
      <c r="F13" s="21">
        <v>300000</v>
      </c>
      <c r="G13" s="21"/>
      <c r="H13" s="58"/>
      <c r="I13" s="1"/>
      <c r="J13" s="3"/>
    </row>
    <row r="14" spans="2:10" x14ac:dyDescent="0.2">
      <c r="B14" s="208"/>
      <c r="C14" s="20"/>
      <c r="D14" s="9" t="s">
        <v>22</v>
      </c>
      <c r="E14" s="9"/>
      <c r="F14" s="21">
        <v>650000</v>
      </c>
      <c r="G14" s="9"/>
      <c r="H14" s="59"/>
      <c r="I14" s="212"/>
      <c r="J14" s="25"/>
    </row>
    <row r="15" spans="2:10" x14ac:dyDescent="0.2">
      <c r="B15" s="208"/>
      <c r="C15" s="20"/>
      <c r="D15" s="9" t="s">
        <v>23</v>
      </c>
      <c r="E15" s="9"/>
      <c r="F15" s="21">
        <v>1875000</v>
      </c>
      <c r="G15" s="9"/>
      <c r="H15" s="58"/>
      <c r="I15" s="1"/>
      <c r="J15" s="3"/>
    </row>
    <row r="16" spans="2:10" x14ac:dyDescent="0.2">
      <c r="B16" s="208"/>
      <c r="C16" s="20"/>
      <c r="D16" s="9" t="s">
        <v>176</v>
      </c>
      <c r="E16" s="9"/>
      <c r="F16" s="21">
        <v>1250000</v>
      </c>
      <c r="G16" s="9"/>
      <c r="H16" s="58"/>
      <c r="I16" s="1"/>
      <c r="J16" s="3"/>
    </row>
    <row r="17" spans="2:10" x14ac:dyDescent="0.2">
      <c r="B17" s="208"/>
      <c r="C17" s="20"/>
      <c r="D17" s="9" t="s">
        <v>25</v>
      </c>
      <c r="E17" s="9"/>
      <c r="F17" s="21">
        <f>+'Planteamiento Ejercicio n°6'!G47</f>
        <v>210000</v>
      </c>
      <c r="G17" s="21">
        <f>SUM(F12:F17)</f>
        <v>4735000</v>
      </c>
      <c r="H17" s="58"/>
      <c r="I17" s="1"/>
      <c r="J17" s="3"/>
    </row>
    <row r="18" spans="2:10" x14ac:dyDescent="0.2">
      <c r="B18" s="208"/>
      <c r="C18" s="20"/>
      <c r="D18" s="9"/>
      <c r="E18" s="9"/>
      <c r="F18" s="21"/>
      <c r="G18" s="9"/>
      <c r="H18" s="58"/>
      <c r="I18" s="1"/>
      <c r="J18" s="3"/>
    </row>
    <row r="19" spans="2:10" x14ac:dyDescent="0.2">
      <c r="B19" s="208"/>
      <c r="C19" s="20"/>
      <c r="D19" s="22" t="s">
        <v>109</v>
      </c>
      <c r="E19" s="9"/>
      <c r="F19" s="21"/>
      <c r="G19" s="9"/>
      <c r="H19" s="58"/>
      <c r="I19" s="1"/>
      <c r="J19" s="3"/>
    </row>
    <row r="20" spans="2:10" x14ac:dyDescent="0.2">
      <c r="B20" s="208"/>
      <c r="C20" s="20"/>
      <c r="D20" s="31" t="s">
        <v>28</v>
      </c>
      <c r="E20" s="9"/>
      <c r="F20" s="32">
        <f>+'Planteamiento Ejercicio n°6'!G50</f>
        <v>-1144000</v>
      </c>
      <c r="G20" s="9"/>
      <c r="H20" s="58"/>
      <c r="I20" s="1"/>
      <c r="J20" s="3"/>
    </row>
    <row r="21" spans="2:10" x14ac:dyDescent="0.2">
      <c r="B21" s="208"/>
      <c r="C21" s="20"/>
      <c r="D21" s="31" t="s">
        <v>29</v>
      </c>
      <c r="E21" s="9"/>
      <c r="F21" s="32">
        <f>+'Planteamiento Ejercicio n°6'!G51</f>
        <v>-5100000</v>
      </c>
      <c r="G21" s="9"/>
      <c r="H21" s="58"/>
      <c r="I21" s="1"/>
      <c r="J21" s="3"/>
    </row>
    <row r="22" spans="2:10" x14ac:dyDescent="0.2">
      <c r="B22" s="208"/>
      <c r="C22" s="20"/>
      <c r="D22" s="31" t="s">
        <v>44</v>
      </c>
      <c r="E22" s="9"/>
      <c r="F22" s="32">
        <v>-2000000</v>
      </c>
      <c r="G22" s="9"/>
      <c r="H22" s="58"/>
      <c r="I22" s="1"/>
      <c r="J22" s="3"/>
    </row>
    <row r="23" spans="2:10" x14ac:dyDescent="0.2">
      <c r="B23" s="208"/>
      <c r="C23" s="20"/>
      <c r="D23" s="31" t="str">
        <f>+D16</f>
        <v>Arriendo de Automóvil para Accionista Persona Natural (Actualizados)</v>
      </c>
      <c r="E23" s="9"/>
      <c r="F23" s="32">
        <f>-F16</f>
        <v>-1250000</v>
      </c>
      <c r="G23" s="32">
        <f>SUM(F20:F23)</f>
        <v>-9494000</v>
      </c>
      <c r="H23" s="58"/>
      <c r="I23" s="1"/>
      <c r="J23" s="3"/>
    </row>
    <row r="24" spans="2:10" x14ac:dyDescent="0.2">
      <c r="B24" s="208"/>
      <c r="C24" s="20"/>
      <c r="D24" s="31"/>
      <c r="E24" s="9"/>
      <c r="F24" s="21"/>
      <c r="G24" s="9"/>
      <c r="H24" s="58"/>
      <c r="I24" s="1"/>
      <c r="J24" s="3"/>
    </row>
    <row r="25" spans="2:10" x14ac:dyDescent="0.2">
      <c r="B25" s="208"/>
      <c r="C25" s="20"/>
      <c r="D25" s="61" t="s">
        <v>110</v>
      </c>
      <c r="E25" s="62"/>
      <c r="F25" s="63"/>
      <c r="G25" s="64">
        <f>SUM(G10:G23)</f>
        <v>-1259000</v>
      </c>
      <c r="H25" s="58"/>
      <c r="I25" s="213"/>
      <c r="J25" s="67"/>
    </row>
    <row r="26" spans="2:10" x14ac:dyDescent="0.2">
      <c r="B26" s="208"/>
      <c r="C26" s="20"/>
      <c r="D26" s="22"/>
      <c r="E26" s="68"/>
      <c r="F26" s="33"/>
      <c r="G26" s="33"/>
      <c r="H26" s="58"/>
      <c r="I26" s="1"/>
      <c r="J26" s="3"/>
    </row>
    <row r="27" spans="2:10" x14ac:dyDescent="0.2">
      <c r="B27" s="208"/>
      <c r="C27" s="20"/>
      <c r="D27" s="82" t="s">
        <v>111</v>
      </c>
      <c r="E27" s="85"/>
      <c r="F27" s="83"/>
      <c r="G27" s="88">
        <f>-G44</f>
        <v>-321045</v>
      </c>
      <c r="H27" s="58"/>
      <c r="I27" s="1"/>
      <c r="J27" s="3"/>
    </row>
    <row r="28" spans="2:10" x14ac:dyDescent="0.2">
      <c r="B28" s="208"/>
      <c r="C28" s="20"/>
      <c r="D28" s="82"/>
      <c r="E28" s="85"/>
      <c r="F28" s="83"/>
      <c r="G28" s="83"/>
      <c r="H28" s="58"/>
      <c r="I28" s="1"/>
      <c r="J28" s="3"/>
    </row>
    <row r="29" spans="2:10" ht="13.5" thickBot="1" x14ac:dyDescent="0.25">
      <c r="B29" s="208"/>
      <c r="C29" s="20"/>
      <c r="D29" s="214" t="s">
        <v>174</v>
      </c>
      <c r="E29" s="215"/>
      <c r="F29" s="216"/>
      <c r="G29" s="300">
        <f>SUM(G27:G27)</f>
        <v>-321045</v>
      </c>
      <c r="H29" s="58"/>
      <c r="I29" s="1"/>
      <c r="J29" s="3"/>
    </row>
    <row r="30" spans="2:10" x14ac:dyDescent="0.2">
      <c r="B30" s="208"/>
      <c r="C30" s="20"/>
      <c r="D30" s="209"/>
      <c r="E30" s="209"/>
      <c r="F30" s="209"/>
      <c r="G30" s="209"/>
      <c r="H30" s="58"/>
      <c r="I30" s="1"/>
      <c r="J30" s="3"/>
    </row>
    <row r="31" spans="2:10" x14ac:dyDescent="0.2">
      <c r="B31" s="208"/>
      <c r="C31" s="20"/>
      <c r="D31" s="209"/>
      <c r="E31" s="209"/>
      <c r="F31" s="209"/>
      <c r="G31" s="209"/>
      <c r="H31" s="58"/>
      <c r="I31" s="1"/>
      <c r="J31" s="3"/>
    </row>
    <row r="32" spans="2:10" x14ac:dyDescent="0.2">
      <c r="B32" s="208"/>
      <c r="C32" s="20"/>
      <c r="D32" s="209"/>
      <c r="E32" s="209"/>
      <c r="F32" s="209"/>
      <c r="G32" s="9"/>
      <c r="H32" s="58"/>
      <c r="I32" s="1"/>
      <c r="J32" s="3"/>
    </row>
    <row r="33" spans="2:12" x14ac:dyDescent="0.2">
      <c r="B33" s="208"/>
      <c r="C33" s="20" t="s">
        <v>1</v>
      </c>
      <c r="D33" s="211" t="s">
        <v>112</v>
      </c>
      <c r="E33" s="209"/>
      <c r="F33" s="209"/>
      <c r="G33" s="9"/>
      <c r="H33" s="58"/>
      <c r="I33" s="1"/>
      <c r="J33" s="3"/>
    </row>
    <row r="34" spans="2:12" x14ac:dyDescent="0.2">
      <c r="B34" s="208"/>
      <c r="C34" s="20"/>
      <c r="D34" s="31"/>
      <c r="E34" s="9"/>
      <c r="F34" s="21"/>
      <c r="G34" s="9"/>
      <c r="H34" s="58"/>
      <c r="I34" s="1"/>
      <c r="J34" s="3"/>
    </row>
    <row r="35" spans="2:12" x14ac:dyDescent="0.2">
      <c r="B35" s="208"/>
      <c r="C35" s="20"/>
      <c r="D35" s="326" t="s">
        <v>113</v>
      </c>
      <c r="E35" s="326"/>
      <c r="F35" s="326"/>
      <c r="G35" s="327">
        <v>2000000</v>
      </c>
      <c r="H35" s="58"/>
      <c r="I35" s="1"/>
      <c r="J35" s="3"/>
    </row>
    <row r="36" spans="2:12" x14ac:dyDescent="0.2">
      <c r="B36" s="208"/>
      <c r="C36" s="20"/>
      <c r="D36" s="326"/>
      <c r="E36" s="326"/>
      <c r="F36" s="326"/>
      <c r="G36" s="327"/>
      <c r="H36" s="58"/>
      <c r="I36" s="1"/>
      <c r="J36" s="3"/>
    </row>
    <row r="37" spans="2:12" x14ac:dyDescent="0.2">
      <c r="B37" s="208"/>
      <c r="C37" s="20"/>
      <c r="D37" s="217" t="s">
        <v>114</v>
      </c>
      <c r="E37" s="209"/>
      <c r="F37" s="209"/>
      <c r="G37" s="218">
        <f>+G35*0.342281</f>
        <v>684562</v>
      </c>
      <c r="H37" s="58"/>
      <c r="I37" s="1"/>
      <c r="J37" s="3"/>
    </row>
    <row r="38" spans="2:12" x14ac:dyDescent="0.2">
      <c r="B38" s="208"/>
      <c r="C38" s="20"/>
      <c r="D38" s="74" t="s">
        <v>115</v>
      </c>
      <c r="E38" s="209"/>
      <c r="F38" s="209"/>
      <c r="G38" s="219">
        <f>+G25</f>
        <v>-1259000</v>
      </c>
      <c r="H38" s="58"/>
      <c r="I38" s="1"/>
      <c r="J38" s="3"/>
    </row>
    <row r="39" spans="2:12" x14ac:dyDescent="0.2">
      <c r="B39" s="208"/>
      <c r="C39" s="20"/>
      <c r="D39" s="85" t="s">
        <v>186</v>
      </c>
      <c r="E39" s="211"/>
      <c r="F39" s="211"/>
      <c r="G39" s="220">
        <f>SUM(G35:G38)</f>
        <v>1425562</v>
      </c>
      <c r="H39" s="58"/>
      <c r="I39" s="1"/>
      <c r="J39" s="3"/>
    </row>
    <row r="40" spans="2:12" x14ac:dyDescent="0.2">
      <c r="B40" s="208"/>
      <c r="C40" s="20"/>
      <c r="D40" s="209"/>
      <c r="E40" s="209"/>
      <c r="F40" s="209"/>
      <c r="G40" s="209"/>
      <c r="H40" s="58"/>
      <c r="I40" s="1"/>
      <c r="J40" s="3"/>
    </row>
    <row r="41" spans="2:12" x14ac:dyDescent="0.2">
      <c r="B41" s="208"/>
      <c r="C41" s="20" t="s">
        <v>3</v>
      </c>
      <c r="D41" s="211" t="s">
        <v>116</v>
      </c>
      <c r="E41" s="209"/>
      <c r="F41" s="209"/>
      <c r="G41" s="209"/>
      <c r="H41" s="58"/>
      <c r="I41" s="1"/>
      <c r="J41" s="3"/>
    </row>
    <row r="42" spans="2:12" x14ac:dyDescent="0.2">
      <c r="B42" s="208"/>
      <c r="C42" s="20"/>
      <c r="D42" s="211"/>
      <c r="E42" s="209"/>
      <c r="F42" s="209"/>
      <c r="G42" s="209"/>
      <c r="H42" s="58"/>
      <c r="I42" s="1"/>
      <c r="J42" s="3"/>
    </row>
    <row r="43" spans="2:12" x14ac:dyDescent="0.2">
      <c r="B43" s="208"/>
      <c r="C43" s="20"/>
      <c r="D43" s="328" t="s">
        <v>187</v>
      </c>
      <c r="E43" s="328"/>
      <c r="F43" s="328"/>
      <c r="G43" s="218">
        <f>-G38</f>
        <v>1259000</v>
      </c>
      <c r="H43" s="58"/>
      <c r="I43" s="1"/>
      <c r="J43" s="3"/>
      <c r="L43" s="221"/>
    </row>
    <row r="44" spans="2:12" x14ac:dyDescent="0.2">
      <c r="B44" s="208"/>
      <c r="C44" s="20"/>
      <c r="D44" s="329" t="s">
        <v>117</v>
      </c>
      <c r="E44" s="329"/>
      <c r="F44" s="329"/>
      <c r="G44" s="222">
        <f>ROUND(G43*25.5%,0)</f>
        <v>321045</v>
      </c>
      <c r="H44" s="58"/>
      <c r="I44" s="1"/>
      <c r="J44" s="3"/>
    </row>
    <row r="45" spans="2:12" x14ac:dyDescent="0.2">
      <c r="B45" s="208"/>
      <c r="C45" s="20"/>
      <c r="D45" s="303"/>
      <c r="E45" s="303"/>
      <c r="F45" s="303"/>
      <c r="G45" s="222"/>
      <c r="H45" s="58"/>
      <c r="I45" s="1"/>
      <c r="J45" s="3"/>
    </row>
    <row r="46" spans="2:12" x14ac:dyDescent="0.2">
      <c r="B46" s="208"/>
      <c r="C46" s="20"/>
      <c r="D46" s="303" t="s">
        <v>188</v>
      </c>
      <c r="E46" s="303"/>
      <c r="F46" s="303"/>
      <c r="G46" s="222">
        <f>-G38/1.342281</f>
        <v>937955.61436092737</v>
      </c>
      <c r="H46" s="58"/>
      <c r="I46" s="1"/>
      <c r="J46" s="3"/>
    </row>
    <row r="47" spans="2:12" x14ac:dyDescent="0.2">
      <c r="B47" s="208"/>
      <c r="C47" s="20"/>
      <c r="D47" s="303" t="s">
        <v>189</v>
      </c>
      <c r="E47" s="303"/>
      <c r="F47" s="303"/>
      <c r="G47" s="222">
        <f>+G46*0.342281</f>
        <v>321044.38563907257</v>
      </c>
      <c r="H47" s="58"/>
      <c r="I47" s="1"/>
      <c r="J47" s="3"/>
    </row>
    <row r="48" spans="2:12" x14ac:dyDescent="0.2">
      <c r="B48" s="208"/>
      <c r="C48" s="20"/>
      <c r="D48" s="303"/>
      <c r="E48" s="303"/>
      <c r="F48" s="303"/>
      <c r="G48" s="222"/>
      <c r="H48" s="58"/>
      <c r="I48" s="1"/>
      <c r="J48" s="3"/>
      <c r="K48" s="221"/>
    </row>
    <row r="49" spans="2:10" x14ac:dyDescent="0.2">
      <c r="B49" s="208"/>
      <c r="C49" s="20"/>
      <c r="D49" s="223" t="s">
        <v>175</v>
      </c>
      <c r="E49" s="223"/>
      <c r="F49" s="223"/>
      <c r="G49" s="218">
        <f>ROUND(+G39*25.5%,0)-1</f>
        <v>363517</v>
      </c>
      <c r="H49" s="224" t="s">
        <v>118</v>
      </c>
      <c r="I49" s="1"/>
      <c r="J49" s="69"/>
    </row>
    <row r="50" spans="2:10" x14ac:dyDescent="0.2">
      <c r="B50" s="208"/>
      <c r="C50" s="20"/>
      <c r="D50" s="209"/>
      <c r="E50" s="209"/>
      <c r="F50" s="209"/>
      <c r="G50" s="209"/>
      <c r="H50" s="58"/>
      <c r="I50" s="1"/>
      <c r="J50" s="44"/>
    </row>
    <row r="51" spans="2:10" ht="32.25" customHeight="1" thickBot="1" x14ac:dyDescent="0.25">
      <c r="B51" s="225"/>
      <c r="C51" s="37"/>
      <c r="D51" s="330" t="s">
        <v>119</v>
      </c>
      <c r="E51" s="330"/>
      <c r="F51" s="330"/>
      <c r="G51" s="330"/>
      <c r="H51" s="98"/>
      <c r="I51" s="1"/>
      <c r="J51" s="3"/>
    </row>
    <row r="52" spans="2:10" ht="39" customHeight="1" x14ac:dyDescent="0.2">
      <c r="C52" s="99"/>
      <c r="H52" s="1"/>
      <c r="I52" s="1"/>
      <c r="J52" s="3"/>
    </row>
    <row r="53" spans="2:10" x14ac:dyDescent="0.2">
      <c r="C53" s="99"/>
      <c r="H53" s="1"/>
      <c r="I53" s="1"/>
      <c r="J53" s="3"/>
    </row>
    <row r="54" spans="2:10" x14ac:dyDescent="0.2">
      <c r="C54" s="99"/>
      <c r="H54" s="1"/>
      <c r="I54" s="1"/>
      <c r="J54" s="3"/>
    </row>
    <row r="55" spans="2:10" x14ac:dyDescent="0.2">
      <c r="C55" s="99"/>
      <c r="H55" s="1"/>
      <c r="I55" s="1"/>
      <c r="J55" s="3"/>
    </row>
    <row r="56" spans="2:10" x14ac:dyDescent="0.2">
      <c r="C56" s="99"/>
      <c r="H56" s="1"/>
      <c r="I56" s="1"/>
      <c r="J56" s="3"/>
    </row>
  </sheetData>
  <mergeCells count="5">
    <mergeCell ref="D35:F36"/>
    <mergeCell ref="G35:G36"/>
    <mergeCell ref="D43:F43"/>
    <mergeCell ref="D44:F44"/>
    <mergeCell ref="D51:G51"/>
  </mergeCells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O228"/>
  <sheetViews>
    <sheetView showGridLines="0" tabSelected="1" topLeftCell="B13" zoomScale="95" zoomScaleNormal="95" workbookViewId="0">
      <selection activeCell="A26" sqref="A26:XFD26"/>
    </sheetView>
  </sheetViews>
  <sheetFormatPr baseColWidth="10" defaultColWidth="9.140625" defaultRowHeight="12.75" x14ac:dyDescent="0.2"/>
  <cols>
    <col min="1" max="2" width="9.140625" style="204"/>
    <col min="3" max="3" width="67.140625" style="204" customWidth="1"/>
    <col min="4" max="4" width="16" style="204" customWidth="1"/>
    <col min="5" max="5" width="16.42578125" style="204" bestFit="1" customWidth="1"/>
    <col min="6" max="6" width="11.28515625" style="204" bestFit="1" customWidth="1"/>
    <col min="7" max="7" width="21" style="204" customWidth="1"/>
    <col min="8" max="8" width="7.85546875" style="204" customWidth="1"/>
    <col min="9" max="9" width="23.28515625" style="204" customWidth="1"/>
    <col min="10" max="10" width="18.5703125" style="204" customWidth="1"/>
    <col min="11" max="11" width="9.5703125" style="204" bestFit="1" customWidth="1"/>
    <col min="12" max="12" width="10.85546875" style="204" bestFit="1" customWidth="1"/>
    <col min="13" max="13" width="9.140625" style="204"/>
    <col min="14" max="14" width="15.85546875" style="204" bestFit="1" customWidth="1"/>
    <col min="15" max="15" width="26.5703125" style="204" bestFit="1" customWidth="1"/>
    <col min="16" max="16384" width="9.140625" style="204"/>
  </cols>
  <sheetData>
    <row r="1" spans="2:12" ht="13.5" thickBot="1" x14ac:dyDescent="0.25"/>
    <row r="2" spans="2:12" x14ac:dyDescent="0.2">
      <c r="B2" s="205"/>
      <c r="C2" s="5" t="s">
        <v>192</v>
      </c>
      <c r="D2" s="206"/>
      <c r="E2" s="206"/>
      <c r="F2" s="206"/>
      <c r="G2" s="206"/>
      <c r="H2" s="206"/>
      <c r="I2" s="206"/>
      <c r="J2" s="206"/>
      <c r="K2" s="206"/>
      <c r="L2" s="207"/>
    </row>
    <row r="3" spans="2:12" x14ac:dyDescent="0.2">
      <c r="B3" s="208"/>
      <c r="C3" s="171" t="s">
        <v>193</v>
      </c>
      <c r="D3" s="209"/>
      <c r="E3" s="209"/>
      <c r="F3" s="209"/>
      <c r="G3" s="209"/>
      <c r="H3" s="209"/>
      <c r="I3" s="209"/>
      <c r="J3" s="209"/>
      <c r="K3" s="209"/>
      <c r="L3" s="210"/>
    </row>
    <row r="4" spans="2:12" x14ac:dyDescent="0.2">
      <c r="B4" s="208"/>
      <c r="C4" s="171" t="s">
        <v>194</v>
      </c>
      <c r="D4" s="209"/>
      <c r="E4" s="209"/>
      <c r="F4" s="209"/>
      <c r="G4" s="209"/>
      <c r="H4" s="209"/>
      <c r="I4" s="209"/>
      <c r="J4" s="209"/>
      <c r="K4" s="209"/>
      <c r="L4" s="210"/>
    </row>
    <row r="5" spans="2:12" x14ac:dyDescent="0.2">
      <c r="B5" s="208"/>
      <c r="C5" s="171"/>
      <c r="D5" s="209"/>
      <c r="E5" s="209"/>
      <c r="F5" s="209"/>
      <c r="G5" s="209"/>
      <c r="H5" s="209"/>
      <c r="I5" s="209"/>
      <c r="J5" s="209"/>
      <c r="K5" s="209"/>
      <c r="L5" s="210"/>
    </row>
    <row r="6" spans="2:12" x14ac:dyDescent="0.2">
      <c r="B6" s="208"/>
      <c r="C6" s="18" t="s">
        <v>173</v>
      </c>
      <c r="D6" s="209"/>
      <c r="E6" s="209"/>
      <c r="F6" s="209"/>
      <c r="G6" s="209"/>
      <c r="H6" s="209"/>
      <c r="I6" s="209"/>
      <c r="J6" s="209"/>
      <c r="K6" s="209"/>
      <c r="L6" s="210"/>
    </row>
    <row r="7" spans="2:12" x14ac:dyDescent="0.2">
      <c r="B7" s="208"/>
      <c r="C7" s="209"/>
      <c r="D7" s="209"/>
      <c r="E7" s="209"/>
      <c r="F7" s="209"/>
      <c r="G7" s="209"/>
      <c r="H7" s="209"/>
      <c r="I7" s="209"/>
      <c r="J7" s="209"/>
      <c r="K7" s="209"/>
      <c r="L7" s="210"/>
    </row>
    <row r="8" spans="2:12" x14ac:dyDescent="0.2">
      <c r="B8" s="208"/>
      <c r="C8" s="211" t="s">
        <v>120</v>
      </c>
      <c r="D8" s="209"/>
      <c r="E8" s="209"/>
      <c r="F8" s="209"/>
      <c r="G8" s="209"/>
      <c r="H8" s="209"/>
      <c r="I8" s="209"/>
      <c r="J8" s="209"/>
      <c r="K8" s="209"/>
      <c r="L8" s="210"/>
    </row>
    <row r="9" spans="2:12" x14ac:dyDescent="0.2">
      <c r="B9" s="208"/>
      <c r="C9" s="318" t="s">
        <v>57</v>
      </c>
      <c r="D9" s="100"/>
      <c r="E9" s="337" t="s">
        <v>58</v>
      </c>
      <c r="F9" s="337" t="s">
        <v>121</v>
      </c>
      <c r="G9" s="337" t="s">
        <v>60</v>
      </c>
      <c r="H9" s="337" t="s">
        <v>61</v>
      </c>
      <c r="I9" s="322" t="s">
        <v>122</v>
      </c>
      <c r="J9" s="322"/>
      <c r="K9" s="340" t="s">
        <v>63</v>
      </c>
      <c r="L9" s="210"/>
    </row>
    <row r="10" spans="2:12" x14ac:dyDescent="0.2">
      <c r="B10" s="208"/>
      <c r="C10" s="319"/>
      <c r="D10" s="101"/>
      <c r="E10" s="338"/>
      <c r="F10" s="338"/>
      <c r="G10" s="338"/>
      <c r="H10" s="338"/>
      <c r="I10" s="343" t="s">
        <v>123</v>
      </c>
      <c r="J10" s="344"/>
      <c r="K10" s="341"/>
      <c r="L10" s="210"/>
    </row>
    <row r="11" spans="2:12" ht="38.25" customHeight="1" x14ac:dyDescent="0.2">
      <c r="B11" s="208"/>
      <c r="C11" s="226"/>
      <c r="D11" s="101"/>
      <c r="E11" s="338"/>
      <c r="F11" s="338"/>
      <c r="G11" s="338"/>
      <c r="H11" s="338"/>
      <c r="I11" s="102" t="s">
        <v>124</v>
      </c>
      <c r="J11" s="345" t="s">
        <v>125</v>
      </c>
      <c r="K11" s="341"/>
      <c r="L11" s="210"/>
    </row>
    <row r="12" spans="2:12" x14ac:dyDescent="0.2">
      <c r="B12" s="208"/>
      <c r="C12" s="226"/>
      <c r="D12" s="101"/>
      <c r="E12" s="338"/>
      <c r="F12" s="338"/>
      <c r="G12" s="338"/>
      <c r="H12" s="338"/>
      <c r="I12" s="227">
        <v>0.255</v>
      </c>
      <c r="J12" s="346"/>
      <c r="K12" s="341"/>
      <c r="L12" s="210"/>
    </row>
    <row r="13" spans="2:12" x14ac:dyDescent="0.2">
      <c r="B13" s="208"/>
      <c r="C13" s="226"/>
      <c r="D13" s="101"/>
      <c r="E13" s="339"/>
      <c r="F13" s="339"/>
      <c r="G13" s="339"/>
      <c r="H13" s="339"/>
      <c r="I13" s="102">
        <v>0.342281</v>
      </c>
      <c r="J13" s="347"/>
      <c r="K13" s="342"/>
      <c r="L13" s="210"/>
    </row>
    <row r="14" spans="2:12" x14ac:dyDescent="0.2">
      <c r="B14" s="208"/>
      <c r="C14" s="103" t="s">
        <v>66</v>
      </c>
      <c r="D14" s="104"/>
      <c r="E14" s="105">
        <f>SUM(F14:H14)</f>
        <v>0</v>
      </c>
      <c r="F14" s="106">
        <v>0</v>
      </c>
      <c r="G14" s="107">
        <v>0</v>
      </c>
      <c r="H14" s="106">
        <v>0</v>
      </c>
      <c r="I14" s="107">
        <v>0</v>
      </c>
      <c r="J14" s="107">
        <v>0</v>
      </c>
      <c r="K14" s="108">
        <v>0</v>
      </c>
      <c r="L14" s="210"/>
    </row>
    <row r="15" spans="2:12" x14ac:dyDescent="0.2">
      <c r="B15" s="208"/>
      <c r="C15" s="228" t="s">
        <v>69</v>
      </c>
      <c r="D15" s="229"/>
      <c r="E15" s="230"/>
      <c r="F15" s="218"/>
      <c r="G15" s="231"/>
      <c r="H15" s="218"/>
      <c r="I15" s="114"/>
      <c r="J15" s="115"/>
      <c r="K15" s="232"/>
      <c r="L15" s="233"/>
    </row>
    <row r="16" spans="2:12" x14ac:dyDescent="0.2">
      <c r="B16" s="208"/>
      <c r="C16" s="234" t="s">
        <v>126</v>
      </c>
      <c r="D16" s="235"/>
      <c r="E16" s="114"/>
      <c r="F16" s="218"/>
      <c r="G16" s="231"/>
      <c r="H16" s="218"/>
      <c r="I16" s="114"/>
      <c r="J16" s="115"/>
      <c r="K16" s="232"/>
      <c r="L16" s="233"/>
    </row>
    <row r="17" spans="2:12" x14ac:dyDescent="0.2">
      <c r="B17" s="208"/>
      <c r="C17" s="236" t="s">
        <v>127</v>
      </c>
      <c r="D17" s="237">
        <f>+D63+D64</f>
        <v>8000000</v>
      </c>
      <c r="E17" s="114"/>
      <c r="F17" s="218"/>
      <c r="G17" s="231"/>
      <c r="H17" s="218"/>
      <c r="I17" s="114"/>
      <c r="J17" s="115"/>
      <c r="K17" s="232"/>
      <c r="L17" s="233"/>
    </row>
    <row r="18" spans="2:12" x14ac:dyDescent="0.2">
      <c r="B18" s="208"/>
      <c r="C18" s="236" t="s">
        <v>128</v>
      </c>
      <c r="D18" s="237">
        <f>-F14</f>
        <v>0</v>
      </c>
      <c r="E18" s="114"/>
      <c r="F18" s="218"/>
      <c r="G18" s="231"/>
      <c r="H18" s="218"/>
      <c r="I18" s="114"/>
      <c r="J18" s="115"/>
      <c r="K18" s="232"/>
      <c r="L18" s="233"/>
    </row>
    <row r="19" spans="2:12" x14ac:dyDescent="0.2">
      <c r="B19" s="208"/>
      <c r="C19" s="236" t="s">
        <v>129</v>
      </c>
      <c r="D19" s="238">
        <f>SUM(D17:D18)</f>
        <v>8000000</v>
      </c>
      <c r="E19" s="114"/>
      <c r="F19" s="218"/>
      <c r="G19" s="231"/>
      <c r="H19" s="218"/>
      <c r="I19" s="114"/>
      <c r="J19" s="115"/>
      <c r="K19" s="232"/>
      <c r="L19" s="233"/>
    </row>
    <row r="20" spans="2:12" x14ac:dyDescent="0.2">
      <c r="B20" s="208"/>
      <c r="C20" s="117"/>
      <c r="D20" s="119"/>
      <c r="E20" s="114"/>
      <c r="F20" s="218"/>
      <c r="G20" s="231"/>
      <c r="H20" s="218"/>
      <c r="I20" s="114"/>
      <c r="J20" s="115"/>
      <c r="K20" s="232"/>
      <c r="L20" s="233"/>
    </row>
    <row r="21" spans="2:12" x14ac:dyDescent="0.2">
      <c r="B21" s="208"/>
      <c r="C21" s="109" t="s">
        <v>67</v>
      </c>
      <c r="D21" s="110"/>
      <c r="E21" s="114"/>
      <c r="F21" s="218"/>
      <c r="G21" s="231"/>
      <c r="H21" s="218"/>
      <c r="I21" s="114"/>
      <c r="J21" s="115"/>
      <c r="K21" s="232"/>
      <c r="L21" s="233"/>
    </row>
    <row r="22" spans="2:12" x14ac:dyDescent="0.2">
      <c r="B22" s="208"/>
      <c r="C22" s="117" t="s">
        <v>130</v>
      </c>
      <c r="D22" s="237">
        <f>+'Desarrollo Ejercicio n°6 A'!G37</f>
        <v>684562</v>
      </c>
      <c r="E22" s="115"/>
      <c r="F22" s="120"/>
      <c r="G22" s="115"/>
      <c r="H22" s="120"/>
      <c r="I22" s="115"/>
      <c r="J22" s="115"/>
      <c r="K22" s="119"/>
      <c r="L22" s="210"/>
    </row>
    <row r="23" spans="2:12" x14ac:dyDescent="0.2">
      <c r="B23" s="208"/>
      <c r="C23" s="117" t="s">
        <v>190</v>
      </c>
      <c r="D23" s="237">
        <f>-'Desarrollo Ejercicio n°6 A'!G44</f>
        <v>-321045</v>
      </c>
      <c r="E23" s="115"/>
      <c r="F23" s="120"/>
      <c r="G23" s="115"/>
      <c r="H23" s="120"/>
      <c r="I23" s="115"/>
      <c r="J23" s="115"/>
      <c r="K23" s="119"/>
      <c r="L23" s="210"/>
    </row>
    <row r="24" spans="2:12" x14ac:dyDescent="0.2">
      <c r="B24" s="208"/>
      <c r="C24" s="239" t="s">
        <v>175</v>
      </c>
      <c r="D24" s="238">
        <f>SUM(D22:D23)</f>
        <v>363517</v>
      </c>
      <c r="E24" s="115"/>
      <c r="F24" s="120"/>
      <c r="G24" s="115"/>
      <c r="H24" s="120"/>
      <c r="I24" s="115">
        <f>+D24</f>
        <v>363517</v>
      </c>
      <c r="J24" s="115"/>
      <c r="K24" s="119"/>
      <c r="L24" s="210"/>
    </row>
    <row r="25" spans="2:12" x14ac:dyDescent="0.2">
      <c r="B25" s="208"/>
      <c r="C25" s="239"/>
      <c r="D25" s="118"/>
      <c r="E25" s="115"/>
      <c r="F25" s="120"/>
      <c r="G25" s="115"/>
      <c r="H25" s="120"/>
      <c r="I25" s="115"/>
      <c r="J25" s="115"/>
      <c r="K25" s="119"/>
      <c r="L25" s="210"/>
    </row>
    <row r="26" spans="2:12" x14ac:dyDescent="0.2">
      <c r="B26" s="208"/>
      <c r="C26" s="117" t="s">
        <v>131</v>
      </c>
      <c r="D26" s="118"/>
      <c r="E26" s="115">
        <f>SUM(F26:H26)</f>
        <v>852045</v>
      </c>
      <c r="F26" s="120">
        <f>+D76</f>
        <v>852045</v>
      </c>
      <c r="G26" s="115"/>
      <c r="H26" s="120"/>
      <c r="I26" s="115"/>
      <c r="J26" s="115"/>
      <c r="K26" s="119"/>
      <c r="L26" s="210"/>
    </row>
    <row r="27" spans="2:12" x14ac:dyDescent="0.2">
      <c r="B27" s="208"/>
      <c r="C27" s="117" t="s">
        <v>132</v>
      </c>
      <c r="D27" s="118"/>
      <c r="E27" s="115">
        <f>SUM(F27:H27)</f>
        <v>3570000</v>
      </c>
      <c r="F27" s="120"/>
      <c r="G27" s="115">
        <f>+F55</f>
        <v>3570000</v>
      </c>
      <c r="H27" s="120"/>
      <c r="I27" s="115"/>
      <c r="J27" s="115"/>
      <c r="K27" s="119"/>
      <c r="L27" s="210"/>
    </row>
    <row r="28" spans="2:12" x14ac:dyDescent="0.2">
      <c r="B28" s="208"/>
      <c r="C28" s="240"/>
      <c r="D28" s="241"/>
      <c r="E28" s="115"/>
      <c r="F28" s="218"/>
      <c r="G28" s="115"/>
      <c r="H28" s="120"/>
      <c r="I28" s="115"/>
      <c r="J28" s="115"/>
      <c r="K28" s="119"/>
      <c r="L28" s="210"/>
    </row>
    <row r="29" spans="2:12" x14ac:dyDescent="0.2">
      <c r="B29" s="208"/>
      <c r="C29" s="103" t="s">
        <v>70</v>
      </c>
      <c r="D29" s="104"/>
      <c r="E29" s="108">
        <f>SUM(E22:E28)</f>
        <v>4422045</v>
      </c>
      <c r="F29" s="106">
        <f>SUM(F22:F28)</f>
        <v>852045</v>
      </c>
      <c r="G29" s="107">
        <f>SUM(G22:G28)</f>
        <v>3570000</v>
      </c>
      <c r="H29" s="106">
        <f t="shared" ref="H29:K29" si="0">SUM(H22:H28)</f>
        <v>0</v>
      </c>
      <c r="I29" s="107">
        <f>SUM(I22:I28)</f>
        <v>363517</v>
      </c>
      <c r="J29" s="107">
        <f t="shared" si="0"/>
        <v>0</v>
      </c>
      <c r="K29" s="108">
        <f t="shared" si="0"/>
        <v>0</v>
      </c>
      <c r="L29" s="210"/>
    </row>
    <row r="30" spans="2:12" x14ac:dyDescent="0.2">
      <c r="B30" s="208"/>
      <c r="C30" s="242"/>
      <c r="D30" s="243"/>
      <c r="E30" s="124"/>
      <c r="F30" s="120"/>
      <c r="G30" s="124"/>
      <c r="H30" s="124"/>
      <c r="I30" s="244"/>
      <c r="J30" s="124"/>
      <c r="K30" s="124"/>
      <c r="L30" s="210"/>
    </row>
    <row r="31" spans="2:12" x14ac:dyDescent="0.2">
      <c r="B31" s="208"/>
      <c r="C31" s="109" t="s">
        <v>69</v>
      </c>
      <c r="D31" s="118"/>
      <c r="E31" s="115"/>
      <c r="F31" s="120"/>
      <c r="G31" s="115"/>
      <c r="H31" s="115"/>
      <c r="I31" s="119"/>
      <c r="J31" s="115"/>
      <c r="K31" s="115"/>
      <c r="L31" s="210"/>
    </row>
    <row r="32" spans="2:12" x14ac:dyDescent="0.2">
      <c r="B32" s="208"/>
      <c r="C32" s="236" t="s">
        <v>133</v>
      </c>
      <c r="D32" s="237">
        <f>+F65</f>
        <v>8016000</v>
      </c>
      <c r="E32" s="245"/>
      <c r="G32" s="245"/>
      <c r="H32" s="245"/>
      <c r="J32" s="115"/>
      <c r="K32" s="115"/>
      <c r="L32" s="210"/>
    </row>
    <row r="33" spans="2:12" x14ac:dyDescent="0.2">
      <c r="B33" s="208"/>
      <c r="C33" s="236" t="s">
        <v>134</v>
      </c>
      <c r="D33" s="237">
        <f>+E33</f>
        <v>-4422045</v>
      </c>
      <c r="E33" s="231">
        <f>SUM(F33:G33)</f>
        <v>-4422045</v>
      </c>
      <c r="F33" s="218">
        <f>-F29</f>
        <v>-852045</v>
      </c>
      <c r="G33" s="231">
        <f>-G29</f>
        <v>-3570000</v>
      </c>
      <c r="H33" s="115"/>
      <c r="I33" s="119">
        <f>-I29</f>
        <v>-363517</v>
      </c>
      <c r="J33" s="115"/>
      <c r="K33" s="115"/>
      <c r="L33" s="210"/>
    </row>
    <row r="34" spans="2:12" x14ac:dyDescent="0.2">
      <c r="B34" s="208"/>
      <c r="C34" s="236" t="s">
        <v>135</v>
      </c>
      <c r="D34" s="244">
        <f>SUM(D32:D33)</f>
        <v>3593955</v>
      </c>
      <c r="E34" s="115"/>
      <c r="F34" s="120"/>
      <c r="G34" s="115"/>
      <c r="H34" s="115"/>
      <c r="I34" s="119"/>
      <c r="J34" s="115"/>
      <c r="K34" s="115"/>
      <c r="L34" s="210"/>
    </row>
    <row r="35" spans="2:12" x14ac:dyDescent="0.2">
      <c r="B35" s="208"/>
      <c r="C35" s="117"/>
      <c r="D35" s="119"/>
      <c r="E35" s="115"/>
      <c r="F35" s="120"/>
      <c r="G35" s="115"/>
      <c r="H35" s="115"/>
      <c r="I35" s="119"/>
      <c r="J35" s="115"/>
      <c r="K35" s="115"/>
      <c r="L35" s="210"/>
    </row>
    <row r="36" spans="2:12" x14ac:dyDescent="0.2">
      <c r="B36" s="208"/>
      <c r="C36" s="117" t="s">
        <v>136</v>
      </c>
      <c r="D36" s="119">
        <f>-'Desarrollo Ejercicio n°6 A'!F17</f>
        <v>-210000</v>
      </c>
      <c r="E36" s="115"/>
      <c r="F36" s="120"/>
      <c r="G36" s="115"/>
      <c r="H36" s="115"/>
      <c r="I36" s="119">
        <f>ROUND(D36*0.342281,0)</f>
        <v>-71879</v>
      </c>
      <c r="J36" s="115"/>
      <c r="K36" s="115"/>
      <c r="L36" s="210"/>
    </row>
    <row r="37" spans="2:12" x14ac:dyDescent="0.2">
      <c r="B37" s="208"/>
      <c r="C37" s="246"/>
      <c r="D37" s="123"/>
      <c r="E37" s="247"/>
      <c r="F37" s="209"/>
      <c r="G37" s="247"/>
      <c r="H37" s="247"/>
      <c r="I37" s="119"/>
      <c r="J37" s="245"/>
      <c r="K37" s="245"/>
      <c r="L37" s="210"/>
    </row>
    <row r="38" spans="2:12" x14ac:dyDescent="0.2">
      <c r="B38" s="208"/>
      <c r="C38" s="240" t="s">
        <v>75</v>
      </c>
      <c r="D38" s="241"/>
      <c r="E38" s="107">
        <f t="shared" ref="E38:K38" si="1">SUM(E29:E37)</f>
        <v>0</v>
      </c>
      <c r="F38" s="106">
        <f t="shared" si="1"/>
        <v>0</v>
      </c>
      <c r="G38" s="107">
        <f t="shared" si="1"/>
        <v>0</v>
      </c>
      <c r="H38" s="106">
        <f t="shared" si="1"/>
        <v>0</v>
      </c>
      <c r="I38" s="107">
        <f t="shared" si="1"/>
        <v>-71879</v>
      </c>
      <c r="J38" s="107">
        <f t="shared" si="1"/>
        <v>0</v>
      </c>
      <c r="K38" s="107">
        <f t="shared" si="1"/>
        <v>0</v>
      </c>
      <c r="L38" s="210"/>
    </row>
    <row r="39" spans="2:12" x14ac:dyDescent="0.2">
      <c r="B39" s="208"/>
      <c r="C39" s="209"/>
      <c r="D39" s="209"/>
      <c r="E39" s="209"/>
      <c r="F39" s="209"/>
      <c r="G39" s="209"/>
      <c r="H39" s="209"/>
      <c r="I39" s="209"/>
      <c r="J39" s="209"/>
      <c r="K39" s="209"/>
      <c r="L39" s="210"/>
    </row>
    <row r="40" spans="2:12" x14ac:dyDescent="0.2">
      <c r="B40" s="208"/>
      <c r="C40" s="209"/>
      <c r="D40" s="209"/>
      <c r="E40" s="209"/>
      <c r="F40" s="209"/>
      <c r="G40" s="209"/>
      <c r="H40" s="209"/>
      <c r="I40" s="209"/>
      <c r="J40" s="209"/>
      <c r="K40" s="209"/>
      <c r="L40" s="210"/>
    </row>
    <row r="41" spans="2:12" x14ac:dyDescent="0.2">
      <c r="B41" s="208"/>
      <c r="C41" s="211" t="s">
        <v>137</v>
      </c>
      <c r="D41" s="248" t="s">
        <v>138</v>
      </c>
      <c r="E41" s="248" t="s">
        <v>139</v>
      </c>
      <c r="F41" s="209"/>
      <c r="G41" s="209"/>
      <c r="H41" s="209"/>
      <c r="I41" s="209"/>
      <c r="J41" s="209"/>
      <c r="K41" s="209"/>
      <c r="L41" s="210"/>
    </row>
    <row r="42" spans="2:12" x14ac:dyDescent="0.2">
      <c r="B42" s="208"/>
      <c r="C42" s="211" t="s">
        <v>79</v>
      </c>
      <c r="D42" s="249">
        <v>0.2</v>
      </c>
      <c r="E42" s="249">
        <v>0.8</v>
      </c>
      <c r="F42" s="209"/>
      <c r="G42" s="209"/>
      <c r="H42" s="209"/>
      <c r="I42" s="209"/>
      <c r="J42" s="209"/>
      <c r="K42" s="209"/>
      <c r="L42" s="210"/>
    </row>
    <row r="43" spans="2:12" x14ac:dyDescent="0.2">
      <c r="B43" s="208"/>
      <c r="C43" s="209"/>
      <c r="D43" s="250"/>
      <c r="E43" s="250"/>
      <c r="F43" s="209"/>
      <c r="G43" s="209"/>
      <c r="H43" s="209"/>
      <c r="I43" s="209"/>
      <c r="J43" s="209"/>
      <c r="K43" s="209"/>
      <c r="L43" s="210"/>
    </row>
    <row r="44" spans="2:12" x14ac:dyDescent="0.2">
      <c r="B44" s="208"/>
      <c r="C44" s="209" t="s">
        <v>140</v>
      </c>
      <c r="D44" s="120">
        <f>-F33*D42</f>
        <v>170409</v>
      </c>
      <c r="E44" s="120">
        <f>-F33*E42</f>
        <v>681636</v>
      </c>
      <c r="F44" s="209"/>
      <c r="G44" s="209"/>
      <c r="H44" s="209"/>
      <c r="I44" s="209"/>
      <c r="J44" s="209"/>
      <c r="K44" s="209"/>
      <c r="L44" s="210"/>
    </row>
    <row r="45" spans="2:12" x14ac:dyDescent="0.2">
      <c r="B45" s="208"/>
      <c r="C45" s="209" t="s">
        <v>141</v>
      </c>
      <c r="D45" s="120">
        <f>-G33*D42</f>
        <v>714000</v>
      </c>
      <c r="E45" s="120">
        <f>-G33*E42</f>
        <v>2856000</v>
      </c>
      <c r="F45" s="209"/>
      <c r="G45" s="209"/>
      <c r="H45" s="209"/>
      <c r="I45" s="209"/>
      <c r="J45" s="209"/>
      <c r="K45" s="209"/>
      <c r="L45" s="210"/>
    </row>
    <row r="46" spans="2:12" x14ac:dyDescent="0.2">
      <c r="B46" s="208"/>
      <c r="C46" s="209" t="s">
        <v>142</v>
      </c>
      <c r="D46" s="120">
        <f>+D34*D42</f>
        <v>718791</v>
      </c>
      <c r="E46" s="120">
        <f>+D34*E42</f>
        <v>2875164</v>
      </c>
      <c r="F46" s="209"/>
      <c r="G46" s="209"/>
      <c r="H46" s="209"/>
      <c r="I46" s="209"/>
      <c r="J46" s="209"/>
      <c r="K46" s="209"/>
      <c r="L46" s="210"/>
    </row>
    <row r="47" spans="2:12" x14ac:dyDescent="0.2">
      <c r="B47" s="208"/>
      <c r="C47" s="209" t="s">
        <v>143</v>
      </c>
      <c r="D47" s="120">
        <f>-'Desarrollo Ejercicio n°6 A'!F23</f>
        <v>1250000</v>
      </c>
      <c r="E47" s="301">
        <v>0</v>
      </c>
      <c r="F47" s="209"/>
      <c r="G47" s="209"/>
      <c r="H47" s="209"/>
      <c r="I47" s="209"/>
      <c r="J47" s="209"/>
      <c r="K47" s="209"/>
      <c r="L47" s="210"/>
    </row>
    <row r="48" spans="2:12" x14ac:dyDescent="0.2">
      <c r="B48" s="208"/>
      <c r="C48" s="209"/>
      <c r="D48" s="120"/>
      <c r="E48" s="302"/>
      <c r="F48" s="209"/>
      <c r="G48" s="209"/>
      <c r="H48" s="209"/>
      <c r="I48" s="209"/>
      <c r="J48" s="209"/>
      <c r="K48" s="209"/>
      <c r="L48" s="210"/>
    </row>
    <row r="49" spans="2:12" x14ac:dyDescent="0.2">
      <c r="B49" s="208"/>
      <c r="C49" s="251" t="s">
        <v>191</v>
      </c>
      <c r="D49" s="106">
        <f>SUM(D44:D48)</f>
        <v>2853200</v>
      </c>
      <c r="E49" s="108">
        <f>SUM(E44:E48)</f>
        <v>6412800</v>
      </c>
      <c r="F49" s="209"/>
      <c r="G49" s="209"/>
      <c r="H49" s="209"/>
      <c r="I49" s="209"/>
      <c r="J49" s="209"/>
      <c r="K49" s="209"/>
      <c r="L49" s="210"/>
    </row>
    <row r="50" spans="2:12" x14ac:dyDescent="0.2">
      <c r="B50" s="208"/>
      <c r="C50" s="211"/>
      <c r="D50" s="252"/>
      <c r="E50" s="252"/>
      <c r="F50" s="209"/>
      <c r="G50" s="209"/>
      <c r="H50" s="209"/>
      <c r="I50" s="209"/>
      <c r="J50" s="209"/>
      <c r="K50" s="209"/>
      <c r="L50" s="210"/>
    </row>
    <row r="51" spans="2:12" x14ac:dyDescent="0.2">
      <c r="B51" s="208"/>
      <c r="C51" s="211"/>
      <c r="D51" s="252"/>
      <c r="E51" s="252"/>
      <c r="F51" s="209"/>
      <c r="G51" s="209"/>
      <c r="H51" s="209"/>
      <c r="I51" s="209"/>
      <c r="J51" s="209"/>
      <c r="K51" s="209"/>
      <c r="L51" s="210"/>
    </row>
    <row r="52" spans="2:12" x14ac:dyDescent="0.2">
      <c r="B52" s="208"/>
      <c r="C52" s="253" t="s">
        <v>83</v>
      </c>
      <c r="D52" s="252"/>
      <c r="E52" s="252"/>
      <c r="F52" s="209"/>
      <c r="G52" s="209"/>
      <c r="H52" s="209"/>
      <c r="I52" s="209"/>
      <c r="J52" s="209"/>
      <c r="K52" s="209"/>
      <c r="L52" s="210"/>
    </row>
    <row r="53" spans="2:12" x14ac:dyDescent="0.2">
      <c r="B53" s="208"/>
      <c r="C53" s="130"/>
      <c r="D53" s="130"/>
      <c r="E53" s="130"/>
      <c r="F53" s="209"/>
      <c r="G53" s="209"/>
      <c r="H53" s="209"/>
      <c r="I53" s="209"/>
      <c r="J53" s="209"/>
      <c r="K53" s="209"/>
      <c r="L53" s="210"/>
    </row>
    <row r="54" spans="2:12" x14ac:dyDescent="0.2">
      <c r="B54" s="208"/>
      <c r="C54" s="140" t="s">
        <v>84</v>
      </c>
      <c r="D54" s="141" t="s">
        <v>85</v>
      </c>
      <c r="E54" s="141" t="s">
        <v>86</v>
      </c>
      <c r="F54" s="254" t="s">
        <v>60</v>
      </c>
      <c r="G54" s="209"/>
      <c r="H54" s="209"/>
      <c r="I54" s="209"/>
      <c r="J54" s="209"/>
      <c r="K54" s="209"/>
      <c r="L54" s="210"/>
    </row>
    <row r="55" spans="2:12" x14ac:dyDescent="0.2">
      <c r="B55" s="208"/>
      <c r="C55" s="143">
        <f>-+'Planteamiento Ejercicio n°6'!G51*3</f>
        <v>15300000</v>
      </c>
      <c r="D55" s="144">
        <f>+C55/10</f>
        <v>1530000</v>
      </c>
      <c r="E55" s="144">
        <f>-+'Desarrollo Ejercicio n°6 A'!F21</f>
        <v>5100000</v>
      </c>
      <c r="F55" s="145">
        <f>-+'Planteamiento Ejercicio n°6'!G51-D55</f>
        <v>3570000</v>
      </c>
      <c r="G55" s="209"/>
      <c r="H55" s="209"/>
      <c r="I55" s="209"/>
      <c r="J55" s="209"/>
      <c r="K55" s="209"/>
      <c r="L55" s="210"/>
    </row>
    <row r="56" spans="2:12" x14ac:dyDescent="0.2">
      <c r="B56" s="208"/>
      <c r="C56" s="255"/>
      <c r="D56" s="255"/>
      <c r="E56" s="255"/>
      <c r="F56" s="255"/>
      <c r="G56" s="209"/>
      <c r="H56" s="209"/>
      <c r="I56" s="209"/>
      <c r="J56" s="209"/>
      <c r="K56" s="209"/>
      <c r="L56" s="210"/>
    </row>
    <row r="57" spans="2:12" x14ac:dyDescent="0.2">
      <c r="B57" s="208"/>
      <c r="C57" s="130"/>
      <c r="D57" s="130"/>
      <c r="E57" s="130"/>
      <c r="F57" s="209"/>
      <c r="G57" s="209"/>
      <c r="H57" s="209"/>
      <c r="I57" s="209"/>
      <c r="J57" s="209"/>
      <c r="K57" s="209"/>
      <c r="L57" s="210"/>
    </row>
    <row r="58" spans="2:12" ht="38.25" x14ac:dyDescent="0.2">
      <c r="B58" s="208"/>
      <c r="C58" s="146" t="s">
        <v>87</v>
      </c>
      <c r="D58" s="102" t="s">
        <v>144</v>
      </c>
      <c r="E58" s="100" t="s">
        <v>89</v>
      </c>
      <c r="F58" s="209"/>
      <c r="G58" s="209"/>
      <c r="H58" s="209"/>
      <c r="I58" s="218"/>
      <c r="J58" s="209"/>
      <c r="K58" s="209"/>
      <c r="L58" s="210"/>
    </row>
    <row r="59" spans="2:12" x14ac:dyDescent="0.2">
      <c r="B59" s="208"/>
      <c r="C59" s="256">
        <v>2000000</v>
      </c>
      <c r="D59" s="148">
        <v>0.342281</v>
      </c>
      <c r="E59" s="257">
        <f>C59*D59</f>
        <v>684562</v>
      </c>
      <c r="F59" s="209"/>
      <c r="G59" s="209"/>
      <c r="H59" s="209"/>
      <c r="I59" s="258"/>
      <c r="J59" s="209"/>
      <c r="K59" s="209"/>
      <c r="L59" s="210"/>
    </row>
    <row r="60" spans="2:12" x14ac:dyDescent="0.2">
      <c r="B60" s="208"/>
      <c r="C60" s="258"/>
      <c r="D60" s="130"/>
      <c r="E60" s="258"/>
      <c r="F60" s="209"/>
      <c r="G60" s="209"/>
      <c r="H60" s="209"/>
      <c r="I60" s="258"/>
      <c r="J60" s="209"/>
      <c r="K60" s="209"/>
      <c r="L60" s="210"/>
    </row>
    <row r="61" spans="2:12" x14ac:dyDescent="0.2">
      <c r="B61" s="208"/>
      <c r="C61" s="130"/>
      <c r="D61" s="130"/>
      <c r="E61" s="130"/>
      <c r="F61" s="130"/>
      <c r="G61" s="130"/>
      <c r="H61" s="209"/>
      <c r="I61" s="209"/>
      <c r="J61" s="209"/>
      <c r="K61" s="209"/>
      <c r="L61" s="210"/>
    </row>
    <row r="62" spans="2:12" ht="51" x14ac:dyDescent="0.2">
      <c r="B62" s="208"/>
      <c r="C62" s="209"/>
      <c r="D62" s="150" t="s">
        <v>145</v>
      </c>
      <c r="E62" s="150" t="s">
        <v>91</v>
      </c>
      <c r="F62" s="102" t="s">
        <v>146</v>
      </c>
      <c r="G62" s="20"/>
      <c r="H62" s="209"/>
      <c r="I62" s="209"/>
      <c r="J62" s="209"/>
      <c r="K62" s="209"/>
      <c r="L62" s="210"/>
    </row>
    <row r="63" spans="2:12" x14ac:dyDescent="0.2">
      <c r="B63" s="208"/>
      <c r="C63" s="259" t="s">
        <v>147</v>
      </c>
      <c r="D63" s="244">
        <v>1600000</v>
      </c>
      <c r="E63" s="153">
        <v>2E-3</v>
      </c>
      <c r="F63" s="230">
        <f>ROUND(D63*E63,0)+D63</f>
        <v>1603200</v>
      </c>
      <c r="G63" s="260"/>
      <c r="H63" s="209"/>
      <c r="I63" s="209"/>
      <c r="J63" s="209"/>
      <c r="K63" s="209"/>
      <c r="L63" s="210"/>
    </row>
    <row r="64" spans="2:12" x14ac:dyDescent="0.2">
      <c r="B64" s="208"/>
      <c r="C64" s="247" t="s">
        <v>148</v>
      </c>
      <c r="D64" s="123">
        <v>6400000</v>
      </c>
      <c r="E64" s="158">
        <v>2E-3</v>
      </c>
      <c r="F64" s="261">
        <f>ROUND(D64*E64,0)+D64</f>
        <v>6412800</v>
      </c>
      <c r="G64" s="260"/>
      <c r="H64" s="209"/>
      <c r="I64" s="209"/>
      <c r="J64" s="209"/>
      <c r="K64" s="209"/>
      <c r="L64" s="210"/>
    </row>
    <row r="65" spans="2:15" x14ac:dyDescent="0.2">
      <c r="B65" s="208"/>
      <c r="C65" s="130"/>
      <c r="D65" s="130"/>
      <c r="E65" s="130"/>
      <c r="F65" s="262">
        <f>SUM(F63:F64)</f>
        <v>8016000</v>
      </c>
      <c r="G65" s="263"/>
      <c r="H65" s="209"/>
      <c r="I65" s="209"/>
      <c r="J65" s="209"/>
      <c r="K65" s="209"/>
      <c r="L65" s="210"/>
    </row>
    <row r="66" spans="2:15" x14ac:dyDescent="0.2">
      <c r="B66" s="208"/>
      <c r="C66" s="130"/>
      <c r="D66" s="130"/>
      <c r="E66" s="130"/>
      <c r="F66" s="264"/>
      <c r="G66" s="265"/>
      <c r="H66" s="266"/>
      <c r="I66" s="266"/>
      <c r="J66" s="266"/>
      <c r="K66" s="266"/>
      <c r="L66" s="267"/>
      <c r="M66" s="268"/>
      <c r="N66" s="268"/>
      <c r="O66" s="268"/>
    </row>
    <row r="67" spans="2:15" x14ac:dyDescent="0.2">
      <c r="B67" s="208"/>
      <c r="C67" s="209"/>
      <c r="D67" s="209"/>
      <c r="E67" s="209"/>
      <c r="F67" s="266"/>
      <c r="G67" s="266"/>
      <c r="H67" s="266"/>
      <c r="I67" s="266"/>
      <c r="J67" s="266"/>
      <c r="K67" s="266"/>
      <c r="L67" s="267"/>
      <c r="M67" s="268"/>
      <c r="N67" s="268"/>
      <c r="O67" s="268"/>
    </row>
    <row r="68" spans="2:15" x14ac:dyDescent="0.2">
      <c r="B68" s="208"/>
      <c r="C68" s="140" t="s">
        <v>149</v>
      </c>
      <c r="D68" s="269" t="s">
        <v>150</v>
      </c>
      <c r="E68" s="150"/>
      <c r="F68" s="270"/>
      <c r="G68" s="270"/>
      <c r="H68" s="270"/>
      <c r="I68" s="270"/>
      <c r="J68" s="271"/>
      <c r="K68" s="266"/>
      <c r="L68" s="267"/>
      <c r="M68" s="268"/>
      <c r="N68" s="268"/>
      <c r="O68" s="268"/>
    </row>
    <row r="69" spans="2:15" x14ac:dyDescent="0.2">
      <c r="B69" s="208"/>
      <c r="C69" s="242" t="s">
        <v>151</v>
      </c>
      <c r="D69" s="272">
        <f>+I76</f>
        <v>33996045</v>
      </c>
      <c r="E69" s="273" t="s">
        <v>152</v>
      </c>
      <c r="F69" s="270"/>
      <c r="G69" s="274" t="s">
        <v>153</v>
      </c>
      <c r="H69" s="266"/>
      <c r="I69" s="275">
        <v>40000000</v>
      </c>
      <c r="J69" s="276">
        <v>2.9000000000000001E-2</v>
      </c>
      <c r="K69" s="266">
        <f>+I69*J69</f>
        <v>1160000</v>
      </c>
      <c r="L69" s="277">
        <f>+I69+K69</f>
        <v>41160000</v>
      </c>
      <c r="M69" s="268"/>
      <c r="N69" s="278" t="s">
        <v>154</v>
      </c>
      <c r="O69" s="268"/>
    </row>
    <row r="70" spans="2:15" ht="12.75" customHeight="1" x14ac:dyDescent="0.2">
      <c r="B70" s="208"/>
      <c r="C70" s="348" t="s">
        <v>155</v>
      </c>
      <c r="D70" s="279"/>
      <c r="E70" s="349" t="s">
        <v>152</v>
      </c>
      <c r="F70" s="266"/>
      <c r="G70" s="274" t="s">
        <v>156</v>
      </c>
      <c r="H70" s="266"/>
      <c r="I70" s="275">
        <f>+K69</f>
        <v>1160000</v>
      </c>
      <c r="J70" s="266"/>
      <c r="K70" s="266"/>
      <c r="L70" s="267"/>
      <c r="M70" s="268"/>
      <c r="N70" s="268"/>
      <c r="O70" s="268"/>
    </row>
    <row r="71" spans="2:15" x14ac:dyDescent="0.2">
      <c r="B71" s="208"/>
      <c r="C71" s="348"/>
      <c r="D71" s="279">
        <v>8016000</v>
      </c>
      <c r="E71" s="349"/>
      <c r="F71" s="270"/>
      <c r="G71" s="274" t="s">
        <v>157</v>
      </c>
      <c r="H71" s="266"/>
      <c r="I71" s="275">
        <v>2000000</v>
      </c>
      <c r="J71" s="266"/>
      <c r="K71" s="280"/>
      <c r="L71" s="277"/>
      <c r="M71" s="268"/>
      <c r="N71" s="281">
        <f>+I71</f>
        <v>2000000</v>
      </c>
      <c r="O71" s="268" t="s">
        <v>158</v>
      </c>
    </row>
    <row r="72" spans="2:15" x14ac:dyDescent="0.2">
      <c r="B72" s="208"/>
      <c r="C72" s="348"/>
      <c r="D72" s="279"/>
      <c r="E72" s="349"/>
      <c r="F72" s="270"/>
      <c r="G72" s="274" t="s">
        <v>159</v>
      </c>
      <c r="H72" s="266"/>
      <c r="I72" s="282">
        <f>-F65</f>
        <v>-8016000</v>
      </c>
      <c r="J72" s="266"/>
      <c r="K72" s="266"/>
      <c r="L72" s="267"/>
      <c r="M72" s="268"/>
      <c r="N72" s="283"/>
      <c r="O72" s="268"/>
    </row>
    <row r="73" spans="2:15" x14ac:dyDescent="0.2">
      <c r="B73" s="208"/>
      <c r="C73" s="284" t="s">
        <v>160</v>
      </c>
      <c r="D73" s="279">
        <v>0</v>
      </c>
      <c r="E73" s="285" t="s">
        <v>161</v>
      </c>
      <c r="F73" s="270"/>
      <c r="G73" s="274" t="s">
        <v>162</v>
      </c>
      <c r="H73" s="266"/>
      <c r="I73" s="282">
        <f>+'Desarrollo Ejercicio n°6 A'!G25</f>
        <v>-1259000</v>
      </c>
      <c r="J73" s="266"/>
      <c r="K73" s="280"/>
      <c r="L73" s="277"/>
      <c r="M73" s="268"/>
      <c r="N73" s="281">
        <f>+I73</f>
        <v>-1259000</v>
      </c>
      <c r="O73" s="268" t="s">
        <v>163</v>
      </c>
    </row>
    <row r="74" spans="2:15" ht="12.75" customHeight="1" x14ac:dyDescent="0.2">
      <c r="B74" s="208"/>
      <c r="C74" s="331" t="s">
        <v>164</v>
      </c>
      <c r="D74" s="333">
        <f>-L69</f>
        <v>-41160000</v>
      </c>
      <c r="E74" s="335" t="s">
        <v>161</v>
      </c>
      <c r="F74" s="286"/>
      <c r="G74" s="274" t="s">
        <v>165</v>
      </c>
      <c r="H74" s="266"/>
      <c r="I74" s="275">
        <f>+'Desarrollo Ejercicio n°6 A'!G44</f>
        <v>321045</v>
      </c>
      <c r="J74" s="266"/>
      <c r="K74" s="280"/>
      <c r="L74" s="267"/>
      <c r="M74" s="268"/>
      <c r="N74" s="283">
        <f>+I74</f>
        <v>321045</v>
      </c>
      <c r="O74" s="268" t="s">
        <v>166</v>
      </c>
    </row>
    <row r="75" spans="2:15" x14ac:dyDescent="0.2">
      <c r="B75" s="208"/>
      <c r="C75" s="332"/>
      <c r="D75" s="334"/>
      <c r="E75" s="336"/>
      <c r="F75" s="266"/>
      <c r="G75" s="266" t="s">
        <v>167</v>
      </c>
      <c r="H75" s="266"/>
      <c r="I75" s="282">
        <f>-'Desarrollo Ejercicio n°6 A'!F17</f>
        <v>-210000</v>
      </c>
      <c r="J75" s="266"/>
      <c r="K75" s="282"/>
      <c r="L75" s="287"/>
      <c r="M75" s="268"/>
      <c r="N75" s="281">
        <f>+I75</f>
        <v>-210000</v>
      </c>
      <c r="O75" s="268" t="s">
        <v>168</v>
      </c>
    </row>
    <row r="76" spans="2:15" x14ac:dyDescent="0.2">
      <c r="B76" s="208"/>
      <c r="C76" s="288" t="s">
        <v>169</v>
      </c>
      <c r="D76" s="289">
        <f>SUM(D69:D75)</f>
        <v>852045</v>
      </c>
      <c r="E76" s="290" t="s">
        <v>170</v>
      </c>
      <c r="F76" s="286" t="s">
        <v>118</v>
      </c>
      <c r="G76" s="291" t="s">
        <v>171</v>
      </c>
      <c r="H76" s="266"/>
      <c r="I76" s="292">
        <f>SUM(I69:I75)</f>
        <v>33996045</v>
      </c>
      <c r="J76" s="266"/>
      <c r="K76" s="280"/>
      <c r="L76" s="277"/>
      <c r="M76" s="268"/>
      <c r="N76" s="293">
        <f>SUM(N71:N75)</f>
        <v>852045</v>
      </c>
      <c r="O76" s="268"/>
    </row>
    <row r="77" spans="2:15" x14ac:dyDescent="0.2">
      <c r="B77" s="208"/>
      <c r="C77" s="209"/>
      <c r="D77" s="209"/>
      <c r="E77" s="209"/>
      <c r="F77" s="266"/>
      <c r="G77" s="266"/>
      <c r="H77" s="266"/>
      <c r="I77" s="266"/>
      <c r="J77" s="266"/>
      <c r="K77" s="266"/>
      <c r="L77" s="277"/>
      <c r="M77" s="268"/>
      <c r="N77" s="281"/>
      <c r="O77" s="268"/>
    </row>
    <row r="78" spans="2:15" ht="13.5" thickBot="1" x14ac:dyDescent="0.25">
      <c r="B78" s="225"/>
      <c r="C78" s="294"/>
      <c r="D78" s="295"/>
      <c r="E78" s="294"/>
      <c r="F78" s="296"/>
      <c r="G78" s="296"/>
      <c r="H78" s="296"/>
      <c r="I78" s="296"/>
      <c r="J78" s="296"/>
      <c r="K78" s="296"/>
      <c r="L78" s="297"/>
      <c r="M78" s="268"/>
      <c r="N78" s="281"/>
      <c r="O78" s="268"/>
    </row>
    <row r="79" spans="2:15" x14ac:dyDescent="0.2">
      <c r="D79" s="298"/>
      <c r="F79" s="268"/>
      <c r="G79" s="268"/>
      <c r="H79" s="268"/>
      <c r="I79" s="268"/>
      <c r="J79" s="268"/>
      <c r="K79" s="268"/>
      <c r="L79" s="268"/>
      <c r="M79" s="268"/>
      <c r="N79" s="268"/>
      <c r="O79" s="268"/>
    </row>
    <row r="193" spans="3:11" x14ac:dyDescent="0.2">
      <c r="C193" s="3"/>
      <c r="D193" s="3"/>
      <c r="E193" s="299"/>
      <c r="F193" s="299"/>
      <c r="G193" s="299"/>
      <c r="H193" s="299"/>
      <c r="I193" s="299"/>
      <c r="J193" s="299"/>
      <c r="K193" s="299"/>
    </row>
    <row r="194" spans="3:11" x14ac:dyDescent="0.2">
      <c r="C194" s="3"/>
      <c r="D194" s="3"/>
      <c r="E194" s="299"/>
      <c r="F194" s="299"/>
      <c r="G194" s="299"/>
      <c r="H194" s="299"/>
      <c r="I194" s="299"/>
      <c r="J194" s="299"/>
      <c r="K194" s="299"/>
    </row>
    <row r="195" spans="3:11" x14ac:dyDescent="0.2">
      <c r="C195" s="3"/>
      <c r="D195" s="3"/>
      <c r="E195" s="299"/>
      <c r="F195" s="299"/>
      <c r="G195" s="299"/>
      <c r="H195" s="299"/>
      <c r="I195" s="299"/>
      <c r="J195" s="299"/>
      <c r="K195" s="299"/>
    </row>
    <row r="196" spans="3:11" x14ac:dyDescent="0.2">
      <c r="C196" s="3"/>
      <c r="D196" s="3"/>
      <c r="E196" s="299"/>
      <c r="F196" s="299"/>
      <c r="G196" s="299"/>
      <c r="H196" s="299"/>
      <c r="I196" s="299"/>
      <c r="J196" s="299"/>
      <c r="K196" s="299"/>
    </row>
    <row r="197" spans="3:11" x14ac:dyDescent="0.2">
      <c r="C197" s="3"/>
      <c r="D197" s="3"/>
      <c r="E197" s="299"/>
      <c r="F197" s="299"/>
      <c r="G197" s="299"/>
      <c r="H197" s="299"/>
      <c r="I197" s="299"/>
      <c r="J197" s="299"/>
      <c r="K197" s="299"/>
    </row>
    <row r="198" spans="3:11" x14ac:dyDescent="0.2">
      <c r="C198" s="3"/>
      <c r="D198" s="3"/>
      <c r="E198" s="299"/>
      <c r="F198" s="299"/>
      <c r="G198" s="299"/>
      <c r="H198" s="299"/>
      <c r="I198" s="299"/>
      <c r="J198" s="299"/>
      <c r="K198" s="299"/>
    </row>
    <row r="199" spans="3:11" x14ac:dyDescent="0.2">
      <c r="C199" s="3"/>
      <c r="D199" s="3"/>
      <c r="E199" s="299"/>
      <c r="F199" s="299"/>
      <c r="G199" s="299"/>
      <c r="H199" s="299"/>
      <c r="I199" s="299"/>
      <c r="J199" s="299"/>
      <c r="K199" s="299"/>
    </row>
    <row r="200" spans="3:11" x14ac:dyDescent="0.2">
      <c r="C200" s="3"/>
      <c r="D200" s="3"/>
      <c r="E200" s="299"/>
      <c r="F200" s="299"/>
      <c r="G200" s="299"/>
      <c r="H200" s="299"/>
      <c r="I200" s="299"/>
      <c r="J200" s="299"/>
      <c r="K200" s="299"/>
    </row>
    <row r="201" spans="3:11" x14ac:dyDescent="0.2">
      <c r="C201" s="3"/>
      <c r="D201" s="3"/>
      <c r="E201" s="299"/>
      <c r="F201" s="299"/>
      <c r="G201" s="299"/>
      <c r="H201" s="299"/>
      <c r="I201" s="299"/>
      <c r="J201" s="299"/>
      <c r="K201" s="299"/>
    </row>
    <row r="202" spans="3:11" x14ac:dyDescent="0.2">
      <c r="C202" s="3"/>
      <c r="D202" s="3"/>
      <c r="E202" s="299"/>
      <c r="F202" s="299"/>
      <c r="G202" s="299"/>
      <c r="H202" s="299"/>
      <c r="I202" s="299"/>
      <c r="J202" s="299"/>
      <c r="K202" s="299"/>
    </row>
    <row r="203" spans="3:11" x14ac:dyDescent="0.2">
      <c r="C203" s="3"/>
      <c r="D203" s="3"/>
      <c r="E203" s="299"/>
      <c r="F203" s="299"/>
      <c r="G203" s="299"/>
      <c r="H203" s="299"/>
      <c r="I203" s="299"/>
      <c r="J203" s="299"/>
      <c r="K203" s="299"/>
    </row>
    <row r="204" spans="3:11" x14ac:dyDescent="0.2">
      <c r="C204" s="3"/>
      <c r="D204" s="3"/>
      <c r="E204" s="299"/>
      <c r="F204" s="299"/>
      <c r="G204" s="299"/>
      <c r="H204" s="299"/>
      <c r="I204" s="299"/>
      <c r="J204" s="299"/>
      <c r="K204" s="299"/>
    </row>
    <row r="205" spans="3:11" x14ac:dyDescent="0.2">
      <c r="C205" s="3"/>
      <c r="D205" s="3"/>
      <c r="E205" s="299"/>
      <c r="F205" s="299"/>
      <c r="G205" s="299"/>
      <c r="H205" s="299"/>
      <c r="I205" s="299"/>
      <c r="J205" s="299"/>
      <c r="K205" s="299"/>
    </row>
    <row r="206" spans="3:11" x14ac:dyDescent="0.2">
      <c r="C206" s="3"/>
      <c r="D206" s="3"/>
      <c r="E206" s="299"/>
      <c r="F206" s="299"/>
      <c r="G206" s="299"/>
      <c r="H206" s="299"/>
      <c r="I206" s="299"/>
      <c r="J206" s="299"/>
      <c r="K206" s="299"/>
    </row>
    <row r="207" spans="3:11" x14ac:dyDescent="0.2">
      <c r="C207" s="3"/>
      <c r="D207" s="3"/>
      <c r="E207" s="299"/>
      <c r="F207" s="299"/>
      <c r="G207" s="299"/>
      <c r="H207" s="299"/>
      <c r="I207" s="299"/>
      <c r="J207" s="299"/>
      <c r="K207" s="299"/>
    </row>
    <row r="208" spans="3:11" x14ac:dyDescent="0.2">
      <c r="C208" s="3"/>
      <c r="D208" s="3"/>
      <c r="E208" s="299"/>
      <c r="F208" s="299"/>
      <c r="G208" s="299"/>
      <c r="H208" s="299"/>
      <c r="I208" s="299"/>
      <c r="J208" s="299"/>
      <c r="K208" s="299"/>
    </row>
    <row r="209" spans="3:11" x14ac:dyDescent="0.2">
      <c r="C209" s="3"/>
      <c r="D209" s="3"/>
      <c r="E209" s="299"/>
      <c r="F209" s="299"/>
      <c r="G209" s="299"/>
      <c r="H209" s="299"/>
      <c r="I209" s="299"/>
      <c r="J209" s="299"/>
      <c r="K209" s="299"/>
    </row>
    <row r="210" spans="3:11" x14ac:dyDescent="0.2">
      <c r="C210" s="3"/>
      <c r="D210" s="3"/>
      <c r="E210" s="299"/>
      <c r="F210" s="299"/>
      <c r="G210" s="299"/>
      <c r="H210" s="299"/>
      <c r="I210" s="299"/>
      <c r="J210" s="299"/>
      <c r="K210" s="299"/>
    </row>
    <row r="211" spans="3:11" x14ac:dyDescent="0.2">
      <c r="C211" s="3"/>
      <c r="D211" s="3"/>
      <c r="E211" s="299"/>
      <c r="F211" s="299"/>
      <c r="G211" s="299"/>
      <c r="H211" s="299"/>
      <c r="I211" s="299"/>
      <c r="J211" s="299"/>
      <c r="K211" s="299"/>
    </row>
    <row r="212" spans="3:11" x14ac:dyDescent="0.2">
      <c r="C212" s="3"/>
      <c r="D212" s="3"/>
      <c r="E212" s="299"/>
      <c r="F212" s="299"/>
      <c r="G212" s="299"/>
      <c r="H212" s="299"/>
      <c r="I212" s="299"/>
      <c r="J212" s="299"/>
      <c r="K212" s="299"/>
    </row>
    <row r="213" spans="3:11" x14ac:dyDescent="0.2">
      <c r="C213" s="3"/>
      <c r="D213" s="3"/>
      <c r="E213" s="299"/>
      <c r="F213" s="299"/>
      <c r="G213" s="299"/>
      <c r="H213" s="299"/>
      <c r="I213" s="299"/>
      <c r="J213" s="299"/>
      <c r="K213" s="299"/>
    </row>
    <row r="214" spans="3:11" x14ac:dyDescent="0.2">
      <c r="C214" s="3"/>
      <c r="D214" s="3"/>
      <c r="E214" s="299"/>
      <c r="F214" s="299"/>
      <c r="G214" s="299"/>
      <c r="H214" s="299"/>
      <c r="I214" s="299"/>
      <c r="J214" s="299"/>
      <c r="K214" s="299"/>
    </row>
    <row r="215" spans="3:11" x14ac:dyDescent="0.2">
      <c r="C215" s="3"/>
      <c r="D215" s="3"/>
      <c r="E215" s="299"/>
      <c r="F215" s="299"/>
      <c r="G215" s="299"/>
      <c r="H215" s="299"/>
      <c r="I215" s="299"/>
      <c r="J215" s="299"/>
      <c r="K215" s="299"/>
    </row>
    <row r="216" spans="3:11" x14ac:dyDescent="0.2">
      <c r="C216" s="3"/>
      <c r="D216" s="3"/>
      <c r="E216" s="299"/>
      <c r="F216" s="299"/>
      <c r="G216" s="299"/>
      <c r="H216" s="299"/>
      <c r="I216" s="299"/>
      <c r="J216" s="299"/>
      <c r="K216" s="299"/>
    </row>
    <row r="217" spans="3:11" x14ac:dyDescent="0.2">
      <c r="C217" s="3"/>
      <c r="D217" s="3"/>
      <c r="E217" s="299"/>
      <c r="F217" s="299"/>
      <c r="G217" s="299"/>
      <c r="H217" s="299"/>
      <c r="I217" s="299"/>
      <c r="J217" s="299"/>
      <c r="K217" s="299"/>
    </row>
    <row r="218" spans="3:11" x14ac:dyDescent="0.2">
      <c r="C218" s="3"/>
      <c r="D218" s="3"/>
      <c r="E218" s="299"/>
      <c r="F218" s="299"/>
      <c r="G218" s="299"/>
      <c r="H218" s="299"/>
      <c r="I218" s="299"/>
      <c r="J218" s="299"/>
      <c r="K218" s="299"/>
    </row>
    <row r="219" spans="3:11" x14ac:dyDescent="0.2">
      <c r="C219" s="3"/>
      <c r="D219" s="3"/>
      <c r="E219" s="3"/>
    </row>
    <row r="220" spans="3:11" x14ac:dyDescent="0.2">
      <c r="C220" s="3"/>
      <c r="D220" s="3"/>
      <c r="E220" s="3"/>
    </row>
    <row r="223" spans="3:11" x14ac:dyDescent="0.2">
      <c r="C223" s="3"/>
      <c r="D223" s="3"/>
      <c r="E223" s="3"/>
      <c r="F223" s="3"/>
      <c r="G223" s="3"/>
      <c r="H223" s="3"/>
      <c r="I223" s="3"/>
      <c r="J223" s="1"/>
    </row>
    <row r="224" spans="3:11" x14ac:dyDescent="0.2">
      <c r="F224" s="3"/>
      <c r="G224" s="3"/>
      <c r="H224" s="3"/>
      <c r="I224" s="3"/>
      <c r="J224" s="1"/>
    </row>
    <row r="225" spans="6:10" x14ac:dyDescent="0.2">
      <c r="F225" s="3"/>
      <c r="G225" s="3"/>
      <c r="H225" s="3"/>
      <c r="I225" s="3"/>
      <c r="J225" s="1"/>
    </row>
    <row r="226" spans="6:10" x14ac:dyDescent="0.2">
      <c r="F226" s="3"/>
      <c r="G226" s="3"/>
      <c r="H226" s="3"/>
      <c r="I226" s="3"/>
      <c r="J226" s="1"/>
    </row>
    <row r="227" spans="6:10" x14ac:dyDescent="0.2">
      <c r="F227" s="3"/>
      <c r="G227" s="3"/>
      <c r="H227" s="3"/>
      <c r="I227" s="3"/>
      <c r="J227" s="1"/>
    </row>
    <row r="228" spans="6:10" x14ac:dyDescent="0.2">
      <c r="F228" s="3"/>
      <c r="G228" s="3"/>
      <c r="H228" s="3"/>
      <c r="I228" s="3"/>
      <c r="J228" s="1"/>
    </row>
  </sheetData>
  <mergeCells count="14">
    <mergeCell ref="K9:K13"/>
    <mergeCell ref="I10:J10"/>
    <mergeCell ref="J11:J13"/>
    <mergeCell ref="C70:C72"/>
    <mergeCell ref="E70:E72"/>
    <mergeCell ref="F9:F13"/>
    <mergeCell ref="G9:G13"/>
    <mergeCell ref="H9:H13"/>
    <mergeCell ref="I9:J9"/>
    <mergeCell ref="C74:C75"/>
    <mergeCell ref="D74:D75"/>
    <mergeCell ref="E74:E75"/>
    <mergeCell ref="C9:C10"/>
    <mergeCell ref="E9:E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Planteamiento Ejercicio n°5</vt:lpstr>
      <vt:lpstr>Desarrollo Ejercicio n°5 A</vt:lpstr>
      <vt:lpstr>Desarrollo Ejercicio n°5 B y C</vt:lpstr>
      <vt:lpstr>Planteamiento Ejercicio n°6</vt:lpstr>
      <vt:lpstr>Desarrollo Ejercicio n°6 A</vt:lpstr>
      <vt:lpstr>Desarrollo Ejercicio n°6 B y C</vt:lpstr>
      <vt:lpstr>'Desarrollo Ejercicio n°5 A'!Área_de_impresión</vt:lpstr>
      <vt:lpstr>'Desarrollo Ejercicio n°5 B y C'!Área_de_impresión</vt:lpstr>
      <vt:lpstr>'Desarrollo Ejercicio n°6 A'!Área_de_impresión</vt:lpstr>
      <vt:lpstr>'Desarrollo Ejercicio n°6 B y C'!Área_de_impresión</vt:lpstr>
      <vt:lpstr>'Planteamiento Ejercicio n°5'!Área_de_impresión</vt:lpstr>
      <vt:lpstr>'Planteamiento Ejercicio n°6'!Área_de_impresión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Emilio E Martínez Peñailillo</dc:creator>
  <cp:lastModifiedBy>Claudia Valdés Muñoz</cp:lastModifiedBy>
  <cp:lastPrinted>2017-06-19T13:03:31Z</cp:lastPrinted>
  <dcterms:created xsi:type="dcterms:W3CDTF">2017-05-25T04:37:07Z</dcterms:created>
  <dcterms:modified xsi:type="dcterms:W3CDTF">2018-04-19T14:14:38Z</dcterms:modified>
</cp:coreProperties>
</file>