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clauv\Desktop\SEMINARIOS TRIBUTARIOS\"/>
    </mc:Choice>
  </mc:AlternateContent>
  <bookViews>
    <workbookView xWindow="0" yWindow="0" windowWidth="20490" windowHeight="7755" firstSheet="3" activeTab="5" xr2:uid="{00000000-000D-0000-FFFF-FFFF00000000}"/>
  </bookViews>
  <sheets>
    <sheet name="Planteamiento Ejercicio n°7" sheetId="1" r:id="rId1"/>
    <sheet name="Desarrollo Ejercicio n°7 A" sheetId="2" r:id="rId2"/>
    <sheet name="Desarrollo Ejerc. n°7 B,C y D " sheetId="3" r:id="rId3"/>
    <sheet name="Planteamiento Ejercicio n°8" sheetId="4" r:id="rId4"/>
    <sheet name="Desarrollo Ejercicio n°8 A" sheetId="5" r:id="rId5"/>
    <sheet name="Desarrollo Ejerc n°8 B,C y D" sheetId="6" r:id="rId6"/>
  </sheets>
  <definedNames>
    <definedName name="_xlnm.Print_Area" localSheetId="5">'Desarrollo Ejerc n°8 B,C y D'!$B$2:$M$72</definedName>
    <definedName name="_xlnm.Print_Area" localSheetId="2">'Desarrollo Ejerc. n°7 B,C y D '!$B$2:$M$80</definedName>
    <definedName name="_xlnm.Print_Area" localSheetId="1">'Desarrollo Ejercicio n°7 A'!$B$2:$G$43</definedName>
    <definedName name="_xlnm.Print_Area" localSheetId="4">'Desarrollo Ejercicio n°8 A'!$B$2:$H$25</definedName>
    <definedName name="_xlnm.Print_Area" localSheetId="0">'Planteamiento Ejercicio n°7'!$B$2:$K$68</definedName>
    <definedName name="_xlnm.Print_Area" localSheetId="3">'Planteamiento Ejercicio n°8'!$B$2:$J$66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6" l="1"/>
  <c r="K62" i="6"/>
  <c r="J62" i="6"/>
  <c r="I62" i="6"/>
  <c r="F59" i="6"/>
  <c r="M65" i="6"/>
  <c r="N65" i="6" s="1"/>
  <c r="J65" i="6" s="1"/>
  <c r="M66" i="6"/>
  <c r="N66" i="6" s="1"/>
  <c r="J69" i="6"/>
  <c r="J66" i="6" l="1"/>
  <c r="G14" i="5"/>
  <c r="D35" i="2"/>
  <c r="D36" i="2" s="1"/>
  <c r="F36" i="2" s="1"/>
  <c r="F29" i="2"/>
  <c r="J35" i="6"/>
  <c r="H15" i="6"/>
  <c r="G62" i="6" l="1"/>
  <c r="H62" i="6"/>
  <c r="I33" i="4"/>
  <c r="H16" i="6"/>
  <c r="H17" i="6" s="1"/>
  <c r="H23" i="6" s="1"/>
  <c r="H28" i="6" s="1"/>
  <c r="I19" i="4"/>
  <c r="I18" i="4"/>
  <c r="E26" i="6"/>
  <c r="I26" i="6" s="1"/>
  <c r="J17" i="6"/>
  <c r="J23" i="6" s="1"/>
  <c r="I17" i="6"/>
  <c r="P15" i="6"/>
  <c r="P16" i="6" s="1"/>
  <c r="L15" i="6"/>
  <c r="K15" i="6"/>
  <c r="K16" i="6" s="1"/>
  <c r="O24" i="5"/>
  <c r="O25" i="5" s="1"/>
  <c r="G22" i="5"/>
  <c r="K14" i="6"/>
  <c r="F62" i="6" l="1"/>
  <c r="L16" i="6"/>
  <c r="L17" i="6" s="1"/>
  <c r="L23" i="6" s="1"/>
  <c r="L28" i="6" s="1"/>
  <c r="K67" i="6"/>
  <c r="I20" i="4"/>
  <c r="I34" i="4"/>
  <c r="K17" i="6"/>
  <c r="K23" i="6" s="1"/>
  <c r="K28" i="6" s="1"/>
  <c r="J38" i="6" s="1"/>
  <c r="I48" i="6" s="1"/>
  <c r="L17" i="5"/>
  <c r="M67" i="6" l="1"/>
  <c r="N67" i="6" s="1"/>
  <c r="J67" i="6" s="1"/>
  <c r="G17" i="5"/>
  <c r="G19" i="5" s="1"/>
  <c r="J28" i="6"/>
  <c r="G21" i="5" l="1"/>
  <c r="I22" i="6" s="1"/>
  <c r="I23" i="6" s="1"/>
  <c r="I28" i="6" s="1"/>
  <c r="J37" i="6" s="1"/>
  <c r="J68" i="6"/>
  <c r="J70" i="6" s="1"/>
  <c r="J33" i="6" s="1"/>
  <c r="G24" i="5" l="1"/>
  <c r="G49" i="6"/>
  <c r="I49" i="6" s="1"/>
  <c r="G78" i="3"/>
  <c r="E22" i="3" s="1"/>
  <c r="G77" i="3"/>
  <c r="E21" i="3" s="1"/>
  <c r="F74" i="3"/>
  <c r="D74" i="3"/>
  <c r="D71" i="3"/>
  <c r="E71" i="3" s="1"/>
  <c r="G71" i="3" s="1"/>
  <c r="H15" i="3" s="1"/>
  <c r="H18" i="3" s="1"/>
  <c r="L18" i="3"/>
  <c r="L25" i="3" s="1"/>
  <c r="K18" i="3"/>
  <c r="K25" i="3" s="1"/>
  <c r="J18" i="3"/>
  <c r="J25" i="3" s="1"/>
  <c r="I18" i="3"/>
  <c r="I25" i="3" s="1"/>
  <c r="G17" i="3"/>
  <c r="F17" i="3" s="1"/>
  <c r="F12" i="3"/>
  <c r="E24" i="2"/>
  <c r="F41" i="2" s="1"/>
  <c r="C24" i="2"/>
  <c r="L23" i="2"/>
  <c r="L22" i="2"/>
  <c r="E22" i="2"/>
  <c r="F71" i="3" s="1"/>
  <c r="L21" i="2"/>
  <c r="E13" i="2"/>
  <c r="F18" i="2" s="1"/>
  <c r="L24" i="2" l="1"/>
  <c r="E21" i="2" s="1"/>
  <c r="F24" i="2" s="1"/>
  <c r="F26" i="2" s="1"/>
  <c r="F31" i="2" s="1"/>
  <c r="G79" i="3"/>
  <c r="H77" i="3" s="1"/>
  <c r="E23" i="3"/>
  <c r="F15" i="3"/>
  <c r="J45" i="3" l="1"/>
  <c r="J48" i="3" s="1"/>
  <c r="J49" i="3" s="1"/>
  <c r="F33" i="2"/>
  <c r="F29" i="3"/>
  <c r="E29" i="3"/>
  <c r="G51" i="1"/>
  <c r="H78" i="3"/>
  <c r="G14" i="3"/>
  <c r="G18" i="3" s="1"/>
  <c r="G21" i="3" s="1"/>
  <c r="E30" i="3" l="1"/>
  <c r="H21" i="3"/>
  <c r="F38" i="2"/>
  <c r="J46" i="3"/>
  <c r="J51" i="3" s="1"/>
  <c r="J57" i="3" s="1"/>
  <c r="F40" i="2"/>
  <c r="F43" i="2" s="1"/>
  <c r="F14" i="3"/>
  <c r="F18" i="3" s="1"/>
  <c r="E31" i="3" l="1"/>
  <c r="G22" i="3"/>
  <c r="F30" i="3" l="1"/>
  <c r="H22" i="3"/>
  <c r="J39" i="3"/>
  <c r="J41" i="3" s="1"/>
  <c r="J55" i="3" s="1"/>
  <c r="J56" i="3" s="1"/>
  <c r="J58" i="3" s="1"/>
  <c r="E33" i="3"/>
  <c r="G25" i="3"/>
  <c r="F31" i="3" l="1"/>
  <c r="H25" i="3"/>
  <c r="F33" i="3"/>
  <c r="F22" i="3"/>
  <c r="F21" i="3"/>
  <c r="F25" i="3" l="1"/>
  <c r="J34" i="6"/>
  <c r="J36" i="6" s="1"/>
  <c r="G21" i="6" s="1"/>
  <c r="F21" i="6" s="1"/>
  <c r="G15" i="6" l="1"/>
  <c r="G16" i="6" s="1"/>
  <c r="F16" i="6" s="1"/>
  <c r="I32" i="4" l="1"/>
  <c r="F15" i="6"/>
  <c r="F17" i="6" s="1"/>
  <c r="G17" i="6"/>
  <c r="G41" i="6" l="1"/>
  <c r="G43" i="6" s="1"/>
  <c r="J39" i="6"/>
  <c r="G47" i="6" s="1"/>
  <c r="G20" i="6"/>
  <c r="F20" i="6" s="1"/>
  <c r="I47" i="6" l="1"/>
  <c r="J59" i="6" s="1"/>
  <c r="G54" i="4"/>
  <c r="F23" i="6" l="1"/>
  <c r="F28" i="6" s="1"/>
  <c r="G23" i="6"/>
  <c r="G28" i="6" s="1"/>
  <c r="I50" i="6"/>
</calcChain>
</file>

<file path=xl/sharedStrings.xml><?xml version="1.0" encoding="utf-8"?>
<sst xmlns="http://schemas.openxmlformats.org/spreadsheetml/2006/main" count="280" uniqueCount="198">
  <si>
    <t>1.-</t>
  </si>
  <si>
    <t>2.-</t>
  </si>
  <si>
    <t>La Sociedad adquiere existencias (activos realizables) por un monto de $20.000.000, durante el año 2017</t>
  </si>
  <si>
    <t>3.-</t>
  </si>
  <si>
    <t>La sociedad en el transcurso del año, adquiere activos inmovilizados (Maquinarias, muebles y dos camionetas cabina simple) por un monto ascendente a $15.000.000, los asesores de la sociedad le recomiendan "acelerar" estos bienes tributariamente. Por lo anterior, se genera una DDAN "FUF" de $3.570.000</t>
  </si>
  <si>
    <t>4.-</t>
  </si>
  <si>
    <t>La Sociedad durante el transcurso del año, adquiere participación de "Doble BB SpA" acogida al régimen "14 B LIR Parcialmente Integrado", Por un monto de $10.000.000 (monto actualizado al cierre del 31.12.2017)</t>
  </si>
  <si>
    <t>5.-</t>
  </si>
  <si>
    <t>En el mes de diciembre de 2017, la Sociedad "Doble BB SpA" distribuye dividendos a "Triple AAA Ltda." por un monto de $2.000.000, dividendo que quedó en calidad de provisorio. Finalmente al cierre del ejercicio, este dividendo fue informado con un crédito del 25,5%. (Con D° a Devolución y Con Restitución)</t>
  </si>
  <si>
    <t>6.-</t>
  </si>
  <si>
    <t>Los socios de "Tiple AAA Ltda." deciden efectuar retiro de utilidades por $5.000.000 durante el año, según se detalla:</t>
  </si>
  <si>
    <t>Socio 1: Retira $3.000.000 en Julio</t>
  </si>
  <si>
    <t>Socio 2: Retira $2.000.000 en Octubre</t>
  </si>
  <si>
    <t>Datos para la confección de la RLI:</t>
  </si>
  <si>
    <t>a)</t>
  </si>
  <si>
    <t>Utilidad según balance al 31.12.2017</t>
  </si>
  <si>
    <t>b)</t>
  </si>
  <si>
    <r>
      <t>Agregados a la RLI</t>
    </r>
    <r>
      <rPr>
        <b/>
        <sz val="11"/>
        <color theme="1"/>
        <rFont val="Calibri"/>
        <family val="2"/>
        <scheme val="minor"/>
      </rPr>
      <t>:</t>
    </r>
  </si>
  <si>
    <t>Correción Monetaria existencias</t>
  </si>
  <si>
    <t>Correccion Monetaria Activo Fijo Tributario</t>
  </si>
  <si>
    <t>Provisión Vacaciones</t>
  </si>
  <si>
    <t>Depreciación Financiera</t>
  </si>
  <si>
    <t>Gastos por arriendo de Automóviles (Actualizados)</t>
  </si>
  <si>
    <t>Multas Fiscales (Actualizadas)</t>
  </si>
  <si>
    <t>c)</t>
  </si>
  <si>
    <t>Corrección Monetaria Capital Propio Tributario</t>
  </si>
  <si>
    <t>Depreciación Tributaria</t>
  </si>
  <si>
    <t>Dividendos percibidos (39 n°1 LIR)</t>
  </si>
  <si>
    <r>
      <rPr>
        <b/>
        <u/>
        <sz val="10"/>
        <rFont val="Arial"/>
        <family val="2"/>
      </rPr>
      <t>Supuestos</t>
    </r>
    <r>
      <rPr>
        <b/>
        <sz val="10"/>
        <rFont val="Arial"/>
        <family val="2"/>
      </rPr>
      <t xml:space="preserve">: </t>
    </r>
  </si>
  <si>
    <r>
      <rPr>
        <b/>
        <sz val="10"/>
        <rFont val="Arial"/>
        <family val="2"/>
      </rPr>
      <t>IPC 2017 igual a IPC 2016;</t>
    </r>
    <r>
      <rPr>
        <sz val="10"/>
        <rFont val="Arial"/>
        <family val="2"/>
      </rPr>
      <t xml:space="preserve"> para la confeccion e imputaciones a los registros RAP, DDAN, REX,SAC. Respectivamente</t>
    </r>
  </si>
  <si>
    <t xml:space="preserve">Se Pide: </t>
  </si>
  <si>
    <t>A</t>
  </si>
  <si>
    <t>Confeccionar RLI al 31.12.2017 incorpornando imputacion 33 n°5 LIR y determinar IDPC e IU (Gastos Rechazados)</t>
  </si>
  <si>
    <t>B</t>
  </si>
  <si>
    <t>Confeccionar RAP, DDAN, REX, SAC con sus imputaciones corresponientes</t>
  </si>
  <si>
    <t>C</t>
  </si>
  <si>
    <t>Informar acerca de la tributacion de sus propietarios</t>
  </si>
  <si>
    <t>A)</t>
  </si>
  <si>
    <t>Renta Líquida Imponible al 31.12.2017</t>
  </si>
  <si>
    <r>
      <t>Agregados a la RLI</t>
    </r>
    <r>
      <rPr>
        <b/>
        <sz val="10"/>
        <color theme="1"/>
        <rFont val="Arial"/>
        <family val="2"/>
      </rPr>
      <t>:</t>
    </r>
  </si>
  <si>
    <r>
      <t>Deducción o Desagregados a la RLI</t>
    </r>
    <r>
      <rPr>
        <b/>
        <sz val="10"/>
        <color theme="1"/>
        <rFont val="Arial"/>
        <family val="2"/>
      </rPr>
      <t>:</t>
    </r>
  </si>
  <si>
    <t>Capital</t>
  </si>
  <si>
    <t>%</t>
  </si>
  <si>
    <t>C.M.</t>
  </si>
  <si>
    <r>
      <t>Dividendos percibidos</t>
    </r>
    <r>
      <rPr>
        <b/>
        <sz val="10"/>
        <rFont val="Arial"/>
        <family val="2"/>
      </rPr>
      <t xml:space="preserve"> (39 n°1 LIR)</t>
    </r>
  </si>
  <si>
    <t>Base Imponible antes 33 n°5</t>
  </si>
  <si>
    <r>
      <t xml:space="preserve">Dividendos percibidos </t>
    </r>
    <r>
      <rPr>
        <b/>
        <sz val="10"/>
        <rFont val="Arial"/>
        <family val="2"/>
      </rPr>
      <t>(33 n°5 LIR)</t>
    </r>
  </si>
  <si>
    <r>
      <t xml:space="preserve">Incremento con tasa 25,5% </t>
    </r>
    <r>
      <rPr>
        <b/>
        <sz val="10"/>
        <rFont val="Arial"/>
        <family val="2"/>
      </rPr>
      <t>(33 n°5 LIR)</t>
    </r>
  </si>
  <si>
    <t>Renta Líquida Imponible 31.12.2017</t>
  </si>
  <si>
    <t>IDPC</t>
  </si>
  <si>
    <t>Crédito percibido 100% (Con D° Devolución)</t>
  </si>
  <si>
    <t>Crédito con Restitución proveniente 14 B (65%)</t>
  </si>
  <si>
    <t>Determinación IDPC</t>
  </si>
  <si>
    <t>IDPC a Pagar</t>
  </si>
  <si>
    <t>IU Gastos Rechazados</t>
  </si>
  <si>
    <t>Total a Pagar</t>
  </si>
  <si>
    <t>B) Registros RAP; DDAN; REX; SAC</t>
  </si>
  <si>
    <t>Detalle</t>
  </si>
  <si>
    <t>Control</t>
  </si>
  <si>
    <t>RAP</t>
  </si>
  <si>
    <t>DDAN</t>
  </si>
  <si>
    <t>REX</t>
  </si>
  <si>
    <t>SAC</t>
  </si>
  <si>
    <t>STUT</t>
  </si>
  <si>
    <t>A contar de 2017</t>
  </si>
  <si>
    <t>Hasta el 31.12.2016</t>
  </si>
  <si>
    <t>Remanente Ejercicio anterior</t>
  </si>
  <si>
    <t>Más:</t>
  </si>
  <si>
    <t>DDAN 31.12.2017</t>
  </si>
  <si>
    <t>Menos:</t>
  </si>
  <si>
    <t>Remanente depurado al 31.12.2017</t>
  </si>
  <si>
    <t xml:space="preserve">Imputación Retiros Socios </t>
  </si>
  <si>
    <t>Retiro Efectivo Socio n°1 Julio 2017</t>
  </si>
  <si>
    <t>Retiro Efectivo Socio n°2 Octubre 2017</t>
  </si>
  <si>
    <t>Total Retiros</t>
  </si>
  <si>
    <t>Remanente ejercicio Siguiente</t>
  </si>
  <si>
    <t>C) Tributación de los Socios</t>
  </si>
  <si>
    <t>Socio n°1</t>
  </si>
  <si>
    <t>Socio n°2</t>
  </si>
  <si>
    <t>Datos Complementarios para el Ejercicio:</t>
  </si>
  <si>
    <t>Valor AFT al 31.12.2017</t>
  </si>
  <si>
    <t>Normal</t>
  </si>
  <si>
    <t>Acelerada</t>
  </si>
  <si>
    <t>Dividendo Percibido en Diciembre</t>
  </si>
  <si>
    <t>Factor de Incremento 25,5%</t>
  </si>
  <si>
    <t>Crédito</t>
  </si>
  <si>
    <t>Retiros</t>
  </si>
  <si>
    <t>IPC</t>
  </si>
  <si>
    <t>Retiros CM</t>
  </si>
  <si>
    <t>7.-</t>
  </si>
  <si>
    <t>Los socios personas naturales aportaron un Capital Inicial de $ 50.000.000, con una participación del 20% para el Socio n°1 y un 80% para el Socio n°2.</t>
  </si>
  <si>
    <t>Retiros Imputados a DDAN</t>
  </si>
  <si>
    <r>
      <t>Agregados a la RLI</t>
    </r>
    <r>
      <rPr>
        <b/>
        <sz val="11"/>
        <rFont val="Calibri"/>
        <family val="2"/>
        <scheme val="minor"/>
      </rPr>
      <t>:</t>
    </r>
  </si>
  <si>
    <r>
      <t>Deducción a la RLI</t>
    </r>
    <r>
      <rPr>
        <b/>
        <sz val="11"/>
        <rFont val="Calibri"/>
        <family val="2"/>
        <scheme val="minor"/>
      </rPr>
      <t>:</t>
    </r>
  </si>
  <si>
    <t>Socio n°1 (PJ)</t>
  </si>
  <si>
    <t>Socio n°2 (PN)</t>
  </si>
  <si>
    <t>Retiros Imputados a RAP</t>
  </si>
  <si>
    <t>D) Situación Tributaria de la sociedad por Cambio de Régimen</t>
  </si>
  <si>
    <t>Incremento por IDPC</t>
  </si>
  <si>
    <t>d.2</t>
  </si>
  <si>
    <t>Renta Liquida Imponible del ejercicio</t>
  </si>
  <si>
    <t>Renta atribuible socio n° 1 (PJ)</t>
  </si>
  <si>
    <t>Base Imponible Afecta</t>
  </si>
  <si>
    <t>Crédito IDPC</t>
  </si>
  <si>
    <t>Crédito por IDPC</t>
  </si>
  <si>
    <t>d.3</t>
  </si>
  <si>
    <t>Renta Atribuida al 31 de diciembre de 2017</t>
  </si>
  <si>
    <t>Determinación impuesto a pagar con la tributación del inciso primero del art. 21 de la LIR</t>
  </si>
  <si>
    <t>Impuesto inciso primero del art. 21 de la LIR</t>
  </si>
  <si>
    <t>Impuesto a Pagar</t>
  </si>
  <si>
    <t>(*)</t>
  </si>
  <si>
    <t>(**)</t>
  </si>
  <si>
    <t>(*) Estas rentas percibidas, se considerarán para efectos de quien las recibe, como INR en su posterior retiro, remesa o distribución</t>
  </si>
  <si>
    <t>(**) Estas rentas atribuidas, se considerarán para todos los efectos como rentas que ya cumplieron su tributación, sin la necesidad de que sean nuevamente atribuidas</t>
  </si>
  <si>
    <t>D</t>
  </si>
  <si>
    <t xml:space="preserve">Situación Tributaria de la sociedad por Cambio de Régimen y determinación impuesto a pagar con la tributación del inciso primero del art. 21 de la LIR </t>
  </si>
  <si>
    <t>d.1</t>
  </si>
  <si>
    <t>CRÉDITOS</t>
  </si>
  <si>
    <t>(*) TEF</t>
  </si>
  <si>
    <r>
      <t>Agregados en la RLI</t>
    </r>
    <r>
      <rPr>
        <b/>
        <sz val="11"/>
        <color theme="1"/>
        <rFont val="Calibri"/>
        <family val="2"/>
        <scheme val="minor"/>
      </rPr>
      <t>:</t>
    </r>
  </si>
  <si>
    <r>
      <t>Deducción en la RLI</t>
    </r>
    <r>
      <rPr>
        <b/>
        <sz val="11"/>
        <color theme="1"/>
        <rFont val="Calibri"/>
        <family val="2"/>
        <scheme val="minor"/>
      </rPr>
      <t>:</t>
    </r>
  </si>
  <si>
    <t>d)</t>
  </si>
  <si>
    <t>Confeccionar RAI, FUF, REX, SAC con sus imputaciones corresponientes</t>
  </si>
  <si>
    <r>
      <t>Deducción o Desagregados a la RLI</t>
    </r>
    <r>
      <rPr>
        <b/>
        <sz val="11"/>
        <color theme="1"/>
        <rFont val="Calibri"/>
        <family val="2"/>
        <scheme val="minor"/>
      </rPr>
      <t>:</t>
    </r>
  </si>
  <si>
    <t>Base Imponible</t>
  </si>
  <si>
    <t>Total a pagar</t>
  </si>
  <si>
    <t>+R[-1]C*R[-17]C[-4]</t>
  </si>
  <si>
    <t>B: Registros RAI; DDAN; REX; SAC</t>
  </si>
  <si>
    <t>RAI</t>
  </si>
  <si>
    <t>SAC al 01.01.2017</t>
  </si>
  <si>
    <t>Créditos Generados hasta el 31.12.2016</t>
  </si>
  <si>
    <t>Con restitución</t>
  </si>
  <si>
    <t>Con Devolucion</t>
  </si>
  <si>
    <t>Sin Devolucion</t>
  </si>
  <si>
    <t>Remanente Reajustado</t>
  </si>
  <si>
    <t>Base Imponible (RLI / PT)</t>
  </si>
  <si>
    <t>Multas</t>
  </si>
  <si>
    <t>CPT al Término del Ejercicio</t>
  </si>
  <si>
    <t>La Sociedad Anónima "Triple ZZZ", fue constituida en "Enero del 2016" y se acogió al Régimen de Renta Parcialmente Integrada del Art. "14 B de la  LIR". Formada por dos accionistas, uno persona natural y otro persona jurídica. El giro comercial de la sociedad es la comercialización de productos médicos. Según lo antes descrito, la sociedad registra los siguientes antecedentes:</t>
  </si>
  <si>
    <t>Acciones</t>
  </si>
  <si>
    <t>$</t>
  </si>
  <si>
    <t>No tiene</t>
  </si>
  <si>
    <t>Descuadratura postiva de arrastre</t>
  </si>
  <si>
    <t>Remanente REX Ejercicio anterior</t>
  </si>
  <si>
    <t>Crédito IDPC Según RLI (6.365.000 x 27%)</t>
  </si>
  <si>
    <t>Reverso rentas afectas del ejercicio anterior</t>
  </si>
  <si>
    <t>Saldo Registro REX</t>
  </si>
  <si>
    <t>Capital aportado reajustado</t>
  </si>
  <si>
    <t>Subtotal rentas Afectas</t>
  </si>
  <si>
    <t>Créditos por IDPC acumulados en el registro SAC con restitución</t>
  </si>
  <si>
    <t>Rentas afectas a impuestos al cambio de régimen</t>
  </si>
  <si>
    <t>Rentas Afectas</t>
  </si>
  <si>
    <t>Rentas con crédito generado hasta el 31.12.2016</t>
  </si>
  <si>
    <t>Créditos por IDPC acumulados en el registro SAC generado hasta el 31.12.2016 ($13.140.450 x 0,315789 = $4.149.610, tope $2.469.600 )</t>
  </si>
  <si>
    <t>Crédito SAC no sujeto a restitución</t>
  </si>
  <si>
    <t>Crédito SAC sujeto a restitución</t>
  </si>
  <si>
    <t>Impuesto por cambio de régimen neto a pagar</t>
  </si>
  <si>
    <t>Rentas Exentas (REX)</t>
  </si>
  <si>
    <t>Saldo de créditos por IDPC sin obligación de restituir generados hasta el 31.12.2016</t>
  </si>
  <si>
    <t>C) Determinación de las rentas o cantidades acumuladas impuesto cambio de régimen</t>
  </si>
  <si>
    <t>Determinación del impuesto de 35% por cambio de régimen</t>
  </si>
  <si>
    <t>Impuesto por cambio de régimen</t>
  </si>
  <si>
    <t xml:space="preserve">Remanente ejercicio anterior </t>
  </si>
  <si>
    <t>Capital Inicial Aportado (actual)</t>
  </si>
  <si>
    <t>FUT del 31.12.2016 (reajustado hasta el 31.12.2021)</t>
  </si>
  <si>
    <t>Determinar impuesto cambio de régimen (14 B a 14 A)</t>
  </si>
  <si>
    <t>Informar acerca de la tributacion de sus propietarios y crédito art. 38 bis (cambio de régimen)</t>
  </si>
  <si>
    <t>Accionistas n°1 (30%)</t>
  </si>
  <si>
    <t>Accionistas n°2 (70%)</t>
  </si>
  <si>
    <t>Ejercicio N° 7: Sociedad acogida al 14 A / Cambio de Régimen de A a B (cambio de propietarios a PJ)</t>
  </si>
  <si>
    <r>
      <t xml:space="preserve">La Sociedad de Responsabilidad Limitada "Triple AAA",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Renta Atribuida del artículo "14 A de la LIR". Sus propietarios son dos socios personas naturales y su giro el de comercialización de productos médicos. Según lo antes descrito, la sociedad registra los siguientes antecedentes:</t>
    </r>
  </si>
  <si>
    <r>
      <t xml:space="preserve">El socio n°1 en el mes de Noviembre de 2017, decide vender la </t>
    </r>
    <r>
      <rPr>
        <u/>
        <sz val="10"/>
        <rFont val="Arial"/>
        <family val="2"/>
      </rPr>
      <t>participación total</t>
    </r>
    <r>
      <rPr>
        <sz val="10"/>
        <rFont val="Arial"/>
        <family val="2"/>
      </rPr>
      <t xml:space="preserve"> (20%) que tiene sobre "Triple AAA Ltda." a la sociedad "X S.A.", por un monto de $10.000.000</t>
    </r>
  </si>
  <si>
    <t>Renta Atribuida (*)</t>
  </si>
  <si>
    <t>Monto afecto a tributación</t>
  </si>
  <si>
    <t>Retiros afectos - IA (Imputación al DDAN)</t>
  </si>
  <si>
    <t xml:space="preserve">Retiros afectos </t>
  </si>
  <si>
    <t>Ejercicio N° 8: Sociedad acogida al 14 B que decide acogerse al Régimen 14 A (con FUT de Arrastre) / Normas de Armonización del Régimen B al A</t>
  </si>
  <si>
    <t>STUT neto</t>
  </si>
  <si>
    <t>Rentas afectas a IGC o IA (RAI)</t>
  </si>
  <si>
    <t>De acuerdo a los registros contables y documentacion de respaldo, los accionistas de la empresa aportaron el capital y determinaron la participación en las utilidades conforme al siguiente detalle, cuyos montos se presentan actualizados al 31.12.2021</t>
  </si>
  <si>
    <r>
      <t xml:space="preserve">Determinación de los remanentes iniciales del Saldo Total de Créditos (STC) y Saldos Total de Utilidades Tributarias (STUT) para el </t>
    </r>
    <r>
      <rPr>
        <b/>
        <sz val="10"/>
        <rFont val="Arial"/>
        <family val="2"/>
      </rPr>
      <t>"año comercial 2021"</t>
    </r>
  </si>
  <si>
    <t>Utilidad según balance al 31.12.2021</t>
  </si>
  <si>
    <t>Capital propio tributario al 01.01.2022(*)</t>
  </si>
  <si>
    <t>Supuestos: IPC igual a IPC 2016</t>
  </si>
  <si>
    <t>Confeccionar RLI al 31.12.2021 y determinar IDPC e IU (Gastos Rechazados)</t>
  </si>
  <si>
    <t>Renta Líquida Imponible al 31.12.2021</t>
  </si>
  <si>
    <t>Reajuste Diciembre 2021</t>
  </si>
  <si>
    <t>Remanente depurado al 31.12.2021</t>
  </si>
  <si>
    <t>Capital Propio tributario al 31.12.2021</t>
  </si>
  <si>
    <t>Remanente de rentas al 31.12.2020</t>
  </si>
  <si>
    <t>Rentas Afectas del Ejercicio</t>
  </si>
  <si>
    <t>Dato para 01.01.2017</t>
  </si>
  <si>
    <t>El accionista persona Jurídica vende sus acciones a una persona natural el 30 de Noviembre del año comercial 2021 y los nuevos accionistas deciden transformarse a "SpA" para acogerse al régimen 14 A de la LIR (Régimen de renta atribuida) a contar del año 2022.</t>
  </si>
  <si>
    <t>Rentas con crédito generado a contar del 01.01.2017 ($1.639.029/0,369863)</t>
  </si>
  <si>
    <t>Registros RAP; DDAN; REX; SAC (1ro Enero 2022)</t>
  </si>
  <si>
    <t>BEST BUSINESS SOLUTIONS CONSULTING SPA</t>
  </si>
  <si>
    <t>Profesora Claudia Valdés Muñoz cvaldes@bbsc.cl www.bbsc.cl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</si>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</sst>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* #,##0_-;\-* #,##0_-;_-* &quot;-&quot;??_-;_-@_-"/>
    <numFmt numFmtId="166" formatCode="#,##0.00;[Red]\(#,##0\)"/>
    <numFmt numFmtId="167" formatCode="#,##0.000000"/>
    <numFmt numFmtId="168" formatCode="&quot;$&quot;\ #,##0"/>
    <numFmt numFmtId="169" formatCode="#,##0;[Red]\(#,##0\)"/>
    <numFmt numFmtId="170" formatCode="0.000000"/>
    <numFmt numFmtId="171" formatCode="0.0%"/>
    <numFmt numFmtId="172" formatCode="#,##0;\(#,##0\)"/>
    <numFmt numFmtId="173" formatCode="#,##0;\(#,##0\9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u/>
      <sz val="1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9">
    <xf numFmtId="0" fontId="0" fillId="0" borderId="0" xfId="0"/>
    <xf numFmtId="0" fontId="5" fillId="0" borderId="0" xfId="3"/>
    <xf numFmtId="0" fontId="5" fillId="0" borderId="0" xfId="3" applyAlignment="1">
      <alignment horizontal="right"/>
    </xf>
    <xf numFmtId="0" fontId="5" fillId="0" borderId="0" xfId="3" applyAlignment="1">
      <alignment horizontal="center"/>
    </xf>
    <xf numFmtId="0" fontId="5" fillId="0" borderId="1" xfId="3" applyBorder="1"/>
    <xf numFmtId="0" fontId="6" fillId="0" borderId="2" xfId="3" applyFont="1" applyBorder="1"/>
    <xf numFmtId="0" fontId="5" fillId="0" borderId="2" xfId="3" applyBorder="1"/>
    <xf numFmtId="0" fontId="5" fillId="0" borderId="3" xfId="3" applyBorder="1" applyAlignment="1">
      <alignment horizontal="center"/>
    </xf>
    <xf numFmtId="0" fontId="5" fillId="0" borderId="4" xfId="3" applyBorder="1"/>
    <xf numFmtId="0" fontId="5" fillId="0" borderId="0" xfId="3" applyBorder="1"/>
    <xf numFmtId="0" fontId="5" fillId="0" borderId="5" xfId="3" applyBorder="1" applyAlignment="1">
      <alignment horizontal="center"/>
    </xf>
    <xf numFmtId="0" fontId="5" fillId="0" borderId="0" xfId="3" applyBorder="1" applyAlignment="1">
      <alignment horizontal="right"/>
    </xf>
    <xf numFmtId="0" fontId="5" fillId="0" borderId="0" xfId="3" applyFont="1" applyBorder="1" applyAlignment="1">
      <alignment horizontal="justify" vertical="justify"/>
    </xf>
    <xf numFmtId="0" fontId="5" fillId="0" borderId="0" xfId="3" applyFont="1" applyBorder="1" applyAlignment="1">
      <alignment horizontal="justify" vertical="top" wrapText="1"/>
    </xf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  <xf numFmtId="0" fontId="6" fillId="0" borderId="0" xfId="3" applyFont="1" applyBorder="1"/>
    <xf numFmtId="0" fontId="8" fillId="0" borderId="0" xfId="3" applyFont="1" applyBorder="1"/>
    <xf numFmtId="0" fontId="6" fillId="0" borderId="0" xfId="3" applyFont="1" applyBorder="1" applyAlignment="1">
      <alignment horizontal="center"/>
    </xf>
    <xf numFmtId="3" fontId="5" fillId="0" borderId="0" xfId="3" applyNumberFormat="1" applyBorder="1"/>
    <xf numFmtId="0" fontId="5" fillId="0" borderId="0" xfId="3" applyFont="1" applyBorder="1"/>
    <xf numFmtId="0" fontId="6" fillId="0" borderId="0" xfId="3" applyFont="1" applyBorder="1" applyAlignment="1">
      <alignment horizontal="left"/>
    </xf>
    <xf numFmtId="0" fontId="5" fillId="0" borderId="0" xfId="3" applyBorder="1" applyAlignment="1">
      <alignment horizontal="justify" vertical="justify" wrapText="1"/>
    </xf>
    <xf numFmtId="0" fontId="5" fillId="0" borderId="5" xfId="3" applyBorder="1" applyAlignment="1">
      <alignment horizontal="center" vertical="justify" wrapText="1"/>
    </xf>
    <xf numFmtId="0" fontId="5" fillId="0" borderId="0" xfId="3" applyBorder="1" applyAlignment="1">
      <alignment horizontal="left"/>
    </xf>
    <xf numFmtId="0" fontId="5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3" applyFont="1" applyBorder="1" applyAlignment="1">
      <alignment horizontal="center"/>
    </xf>
    <xf numFmtId="0" fontId="9" fillId="0" borderId="0" xfId="3" applyFont="1" applyBorder="1"/>
    <xf numFmtId="3" fontId="6" fillId="0" borderId="0" xfId="3" applyNumberFormat="1" applyFont="1" applyBorder="1"/>
    <xf numFmtId="0" fontId="9" fillId="0" borderId="0" xfId="3" applyFont="1" applyBorder="1" applyAlignment="1">
      <alignment horizontal="right"/>
    </xf>
    <xf numFmtId="0" fontId="10" fillId="0" borderId="0" xfId="3" applyFont="1" applyBorder="1" applyAlignment="1">
      <alignment horizontal="right"/>
    </xf>
    <xf numFmtId="0" fontId="5" fillId="0" borderId="7" xfId="3" applyBorder="1" applyAlignment="1">
      <alignment horizontal="right"/>
    </xf>
    <xf numFmtId="0" fontId="6" fillId="0" borderId="7" xfId="3" applyFont="1" applyBorder="1" applyAlignment="1">
      <alignment horizontal="center"/>
    </xf>
    <xf numFmtId="0" fontId="5" fillId="0" borderId="7" xfId="3" applyBorder="1"/>
    <xf numFmtId="0" fontId="5" fillId="0" borderId="7" xfId="3" applyBorder="1" applyAlignment="1">
      <alignment horizontal="center"/>
    </xf>
    <xf numFmtId="0" fontId="5" fillId="0" borderId="0" xfId="3" applyFont="1" applyAlignment="1">
      <alignment horizontal="left" vertical="top" wrapText="1"/>
    </xf>
    <xf numFmtId="0" fontId="5" fillId="0" borderId="0" xfId="3" applyAlignment="1">
      <alignment horizontal="left"/>
    </xf>
    <xf numFmtId="3" fontId="5" fillId="0" borderId="0" xfId="3" applyNumberFormat="1"/>
    <xf numFmtId="0" fontId="5" fillId="0" borderId="0" xfId="3" applyAlignment="1">
      <alignment horizontal="justify" vertical="top" wrapText="1"/>
    </xf>
    <xf numFmtId="168" fontId="5" fillId="0" borderId="0" xfId="3" applyNumberFormat="1"/>
    <xf numFmtId="0" fontId="6" fillId="0" borderId="0" xfId="3" applyFont="1" applyAlignment="1">
      <alignment horizontal="justify" vertical="top" wrapText="1"/>
    </xf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 applyBorder="1"/>
    <xf numFmtId="0" fontId="12" fillId="0" borderId="4" xfId="0" applyFont="1" applyBorder="1"/>
    <xf numFmtId="0" fontId="12" fillId="0" borderId="5" xfId="0" applyFont="1" applyBorder="1"/>
    <xf numFmtId="0" fontId="13" fillId="0" borderId="0" xfId="0" applyFont="1" applyBorder="1"/>
    <xf numFmtId="0" fontId="6" fillId="0" borderId="4" xfId="3" applyFont="1" applyBorder="1" applyAlignment="1">
      <alignment horizontal="center"/>
    </xf>
    <xf numFmtId="3" fontId="5" fillId="0" borderId="0" xfId="3" applyNumberFormat="1" applyFont="1" applyBorder="1"/>
    <xf numFmtId="0" fontId="5" fillId="0" borderId="5" xfId="3" applyFont="1" applyBorder="1"/>
    <xf numFmtId="0" fontId="5" fillId="0" borderId="5" xfId="3" applyFont="1" applyBorder="1" applyAlignment="1">
      <alignment horizontal="justify" vertical="justify" wrapText="1"/>
    </xf>
    <xf numFmtId="0" fontId="5" fillId="0" borderId="0" xfId="0" applyFont="1"/>
    <xf numFmtId="0" fontId="14" fillId="0" borderId="0" xfId="0" applyFont="1" applyAlignment="1">
      <alignment horizontal="center"/>
    </xf>
    <xf numFmtId="166" fontId="5" fillId="0" borderId="0" xfId="3" applyNumberFormat="1" applyFont="1" applyBorder="1"/>
    <xf numFmtId="3" fontId="14" fillId="0" borderId="0" xfId="3" applyNumberFormat="1" applyFont="1" applyBorder="1"/>
    <xf numFmtId="10" fontId="14" fillId="0" borderId="0" xfId="0" applyNumberFormat="1" applyFont="1"/>
    <xf numFmtId="0" fontId="14" fillId="0" borderId="0" xfId="0" applyFont="1"/>
    <xf numFmtId="3" fontId="15" fillId="0" borderId="0" xfId="3" applyNumberFormat="1" applyFont="1" applyBorder="1"/>
    <xf numFmtId="0" fontId="6" fillId="0" borderId="9" xfId="3" applyFont="1" applyBorder="1" applyAlignment="1">
      <alignment horizontal="left"/>
    </xf>
    <xf numFmtId="0" fontId="6" fillId="0" borderId="9" xfId="3" applyFont="1" applyBorder="1"/>
    <xf numFmtId="3" fontId="6" fillId="0" borderId="9" xfId="3" applyNumberFormat="1" applyFont="1" applyBorder="1"/>
    <xf numFmtId="10" fontId="6" fillId="0" borderId="0" xfId="3" applyNumberFormat="1" applyFont="1" applyBorder="1"/>
    <xf numFmtId="9" fontId="6" fillId="0" borderId="0" xfId="3" applyNumberFormat="1" applyFont="1" applyBorder="1"/>
    <xf numFmtId="0" fontId="6" fillId="0" borderId="6" xfId="3" applyFont="1" applyBorder="1" applyAlignment="1">
      <alignment horizontal="center"/>
    </xf>
    <xf numFmtId="0" fontId="6" fillId="0" borderId="10" xfId="3" applyFont="1" applyBorder="1" applyAlignment="1">
      <alignment horizontal="left"/>
    </xf>
    <xf numFmtId="0" fontId="6" fillId="0" borderId="10" xfId="3" applyFont="1" applyBorder="1"/>
    <xf numFmtId="3" fontId="6" fillId="0" borderId="10" xfId="3" applyNumberFormat="1" applyFont="1" applyBorder="1"/>
    <xf numFmtId="0" fontId="5" fillId="0" borderId="8" xfId="3" applyFont="1" applyBorder="1"/>
    <xf numFmtId="0" fontId="5" fillId="0" borderId="0" xfId="3" applyFont="1" applyBorder="1" applyAlignment="1">
      <alignment horizontal="justify" vertical="justify" wrapText="1"/>
    </xf>
    <xf numFmtId="169" fontId="12" fillId="0" borderId="0" xfId="0" applyNumberFormat="1" applyFont="1"/>
    <xf numFmtId="0" fontId="6" fillId="0" borderId="0" xfId="3" applyFont="1" applyAlignment="1">
      <alignment horizontal="center"/>
    </xf>
    <xf numFmtId="0" fontId="5" fillId="0" borderId="0" xfId="3" applyFont="1"/>
    <xf numFmtId="0" fontId="6" fillId="0" borderId="12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4" xfId="3" applyFont="1" applyBorder="1" applyAlignment="1">
      <alignment horizontal="center" wrapText="1"/>
    </xf>
    <xf numFmtId="0" fontId="5" fillId="0" borderId="4" xfId="3" applyFont="1" applyBorder="1" applyAlignment="1">
      <alignment horizontal="center" vertical="justify" wrapText="1"/>
    </xf>
    <xf numFmtId="0" fontId="6" fillId="0" borderId="17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169" fontId="6" fillId="0" borderId="13" xfId="3" applyNumberFormat="1" applyFont="1" applyBorder="1"/>
    <xf numFmtId="169" fontId="6" fillId="0" borderId="9" xfId="3" applyNumberFormat="1" applyFont="1" applyBorder="1"/>
    <xf numFmtId="169" fontId="6" fillId="0" borderId="14" xfId="3" applyNumberFormat="1" applyFont="1" applyBorder="1"/>
    <xf numFmtId="0" fontId="6" fillId="0" borderId="15" xfId="3" applyFont="1" applyBorder="1" applyAlignment="1">
      <alignment horizontal="left"/>
    </xf>
    <xf numFmtId="0" fontId="6" fillId="0" borderId="16" xfId="3" applyFont="1" applyBorder="1" applyAlignment="1">
      <alignment horizontal="left"/>
    </xf>
    <xf numFmtId="169" fontId="5" fillId="0" borderId="16" xfId="3" applyNumberFormat="1" applyFont="1" applyBorder="1" applyAlignment="1">
      <alignment horizontal="center"/>
    </xf>
    <xf numFmtId="169" fontId="12" fillId="0" borderId="0" xfId="0" applyNumberFormat="1" applyFont="1" applyBorder="1"/>
    <xf numFmtId="169" fontId="12" fillId="0" borderId="18" xfId="0" applyNumberFormat="1" applyFont="1" applyBorder="1"/>
    <xf numFmtId="169" fontId="5" fillId="0" borderId="18" xfId="3" applyNumberFormat="1" applyFont="1" applyBorder="1" applyAlignment="1">
      <alignment horizontal="center"/>
    </xf>
    <xf numFmtId="169" fontId="5" fillId="0" borderId="18" xfId="3" applyNumberFormat="1" applyFont="1" applyBorder="1"/>
    <xf numFmtId="169" fontId="12" fillId="0" borderId="16" xfId="0" applyNumberFormat="1" applyFont="1" applyBorder="1"/>
    <xf numFmtId="169" fontId="5" fillId="0" borderId="5" xfId="3" applyNumberFormat="1" applyFont="1" applyBorder="1"/>
    <xf numFmtId="0" fontId="5" fillId="0" borderId="15" xfId="3" applyFont="1" applyBorder="1" applyAlignment="1">
      <alignment horizontal="left"/>
    </xf>
    <xf numFmtId="0" fontId="5" fillId="0" borderId="16" xfId="3" applyFont="1" applyBorder="1" applyAlignment="1">
      <alignment horizontal="left"/>
    </xf>
    <xf numFmtId="169" fontId="5" fillId="0" borderId="16" xfId="3" applyNumberFormat="1" applyFont="1" applyBorder="1"/>
    <xf numFmtId="169" fontId="5" fillId="0" borderId="0" xfId="3" applyNumberFormat="1" applyFont="1" applyBorder="1"/>
    <xf numFmtId="0" fontId="5" fillId="0" borderId="15" xfId="3" applyFont="1" applyBorder="1"/>
    <xf numFmtId="0" fontId="5" fillId="0" borderId="16" xfId="3" applyFont="1" applyBorder="1"/>
    <xf numFmtId="169" fontId="5" fillId="0" borderId="19" xfId="3" applyNumberFormat="1" applyFont="1" applyBorder="1"/>
    <xf numFmtId="169" fontId="5" fillId="0" borderId="20" xfId="3" applyNumberFormat="1" applyFont="1" applyBorder="1"/>
    <xf numFmtId="0" fontId="12" fillId="0" borderId="18" xfId="0" applyFont="1" applyBorder="1"/>
    <xf numFmtId="0" fontId="13" fillId="0" borderId="15" xfId="0" applyFont="1" applyBorder="1"/>
    <xf numFmtId="169" fontId="6" fillId="0" borderId="12" xfId="3" applyNumberFormat="1" applyFont="1" applyBorder="1"/>
    <xf numFmtId="0" fontId="12" fillId="0" borderId="15" xfId="0" applyFont="1" applyBorder="1"/>
    <xf numFmtId="0" fontId="12" fillId="0" borderId="16" xfId="0" applyFont="1" applyBorder="1"/>
    <xf numFmtId="0" fontId="5" fillId="0" borderId="0" xfId="3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6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7" xfId="0" applyFont="1" applyBorder="1"/>
    <xf numFmtId="3" fontId="6" fillId="0" borderId="9" xfId="3" applyNumberFormat="1" applyFont="1" applyBorder="1" applyAlignment="1">
      <alignment horizontal="center"/>
    </xf>
    <xf numFmtId="3" fontId="6" fillId="0" borderId="13" xfId="3" applyNumberFormat="1" applyFont="1" applyBorder="1" applyAlignment="1">
      <alignment horizontal="center"/>
    </xf>
    <xf numFmtId="0" fontId="16" fillId="0" borderId="0" xfId="0" applyFont="1" applyBorder="1"/>
    <xf numFmtId="0" fontId="6" fillId="0" borderId="17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9" fontId="5" fillId="0" borderId="21" xfId="3" applyNumberFormat="1" applyFont="1" applyBorder="1" applyAlignment="1">
      <alignment horizontal="center"/>
    </xf>
    <xf numFmtId="169" fontId="5" fillId="0" borderId="22" xfId="3" applyNumberFormat="1" applyFont="1" applyBorder="1" applyAlignment="1">
      <alignment horizontal="center"/>
    </xf>
    <xf numFmtId="169" fontId="5" fillId="0" borderId="19" xfId="3" applyNumberFormat="1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3" fontId="12" fillId="0" borderId="17" xfId="0" applyNumberFormat="1" applyFont="1" applyBorder="1"/>
    <xf numFmtId="0" fontId="5" fillId="0" borderId="9" xfId="3" applyFont="1" applyBorder="1" applyAlignment="1">
      <alignment horizontal="center"/>
    </xf>
    <xf numFmtId="3" fontId="12" fillId="0" borderId="13" xfId="0" applyNumberFormat="1" applyFont="1" applyBorder="1"/>
    <xf numFmtId="0" fontId="6" fillId="0" borderId="14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13" fillId="0" borderId="11" xfId="0" applyFont="1" applyBorder="1"/>
    <xf numFmtId="10" fontId="5" fillId="0" borderId="20" xfId="3" applyNumberFormat="1" applyFont="1" applyBorder="1" applyAlignment="1">
      <alignment horizontal="center"/>
    </xf>
    <xf numFmtId="169" fontId="5" fillId="0" borderId="12" xfId="3" applyNumberFormat="1" applyFont="1" applyBorder="1" applyAlignment="1">
      <alignment horizontal="center"/>
    </xf>
    <xf numFmtId="10" fontId="5" fillId="0" borderId="18" xfId="2" applyNumberFormat="1" applyFont="1" applyBorder="1" applyAlignment="1">
      <alignment horizontal="center"/>
    </xf>
    <xf numFmtId="0" fontId="13" fillId="0" borderId="21" xfId="0" applyFont="1" applyBorder="1"/>
    <xf numFmtId="169" fontId="5" fillId="0" borderId="23" xfId="3" applyNumberFormat="1" applyFont="1" applyBorder="1"/>
    <xf numFmtId="10" fontId="5" fillId="0" borderId="23" xfId="3" applyNumberFormat="1" applyFont="1" applyBorder="1" applyAlignment="1">
      <alignment horizontal="center"/>
    </xf>
    <xf numFmtId="10" fontId="5" fillId="0" borderId="23" xfId="2" applyNumberFormat="1" applyFont="1" applyBorder="1" applyAlignment="1">
      <alignment horizontal="center"/>
    </xf>
    <xf numFmtId="169" fontId="6" fillId="0" borderId="17" xfId="3" applyNumberFormat="1" applyFont="1" applyBorder="1" applyAlignment="1">
      <alignment horizontal="center"/>
    </xf>
    <xf numFmtId="9" fontId="6" fillId="0" borderId="14" xfId="3" applyNumberFormat="1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5" fillId="0" borderId="0" xfId="3" applyBorder="1" applyAlignment="1">
      <alignment horizontal="justify" vertical="top" wrapText="1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4" xfId="3" applyFont="1" applyBorder="1"/>
    <xf numFmtId="0" fontId="5" fillId="0" borderId="5" xfId="3" applyFont="1" applyBorder="1" applyAlignment="1">
      <alignment horizontal="center"/>
    </xf>
    <xf numFmtId="0" fontId="5" fillId="0" borderId="0" xfId="3" applyFont="1" applyBorder="1" applyAlignment="1">
      <alignment horizontal="right"/>
    </xf>
    <xf numFmtId="9" fontId="5" fillId="0" borderId="0" xfId="3" applyNumberFormat="1" applyFont="1"/>
    <xf numFmtId="165" fontId="5" fillId="0" borderId="0" xfId="3" applyNumberFormat="1" applyFont="1"/>
    <xf numFmtId="0" fontId="5" fillId="0" borderId="0" xfId="3" applyFont="1" applyBorder="1" applyAlignment="1">
      <alignment horizontal="center" vertical="justify" wrapText="1"/>
    </xf>
    <xf numFmtId="0" fontId="5" fillId="0" borderId="5" xfId="3" applyFont="1" applyBorder="1" applyAlignment="1">
      <alignment horizontal="center" vertical="justify" wrapText="1"/>
    </xf>
    <xf numFmtId="0" fontId="6" fillId="0" borderId="0" xfId="3" applyFont="1" applyBorder="1" applyAlignment="1">
      <alignment horizontal="right"/>
    </xf>
    <xf numFmtId="0" fontId="5" fillId="0" borderId="6" xfId="3" applyFont="1" applyBorder="1"/>
    <xf numFmtId="0" fontId="5" fillId="0" borderId="7" xfId="3" applyFont="1" applyBorder="1" applyAlignment="1">
      <alignment horizontal="right"/>
    </xf>
    <xf numFmtId="3" fontId="5" fillId="0" borderId="7" xfId="3" applyNumberFormat="1" applyFont="1" applyBorder="1"/>
    <xf numFmtId="0" fontId="5" fillId="0" borderId="7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167" fontId="5" fillId="0" borderId="0" xfId="3" applyNumberFormat="1" applyFont="1"/>
    <xf numFmtId="0" fontId="18" fillId="0" borderId="0" xfId="0" applyFont="1"/>
    <xf numFmtId="3" fontId="5" fillId="0" borderId="0" xfId="3" applyNumberFormat="1" applyFont="1" applyAlignment="1">
      <alignment horizontal="center"/>
    </xf>
    <xf numFmtId="0" fontId="5" fillId="0" borderId="0" xfId="3" applyFont="1" applyAlignment="1">
      <alignment horizontal="left"/>
    </xf>
    <xf numFmtId="3" fontId="5" fillId="0" borderId="0" xfId="3" applyNumberFormat="1" applyFont="1"/>
    <xf numFmtId="0" fontId="5" fillId="0" borderId="0" xfId="3" applyFont="1" applyAlignment="1">
      <alignment horizontal="justify" vertical="top" wrapText="1"/>
    </xf>
    <xf numFmtId="168" fontId="5" fillId="0" borderId="0" xfId="3" applyNumberFormat="1" applyFont="1"/>
    <xf numFmtId="0" fontId="5" fillId="0" borderId="0" xfId="3" applyFont="1" applyBorder="1" applyAlignment="1">
      <alignment vertical="top" wrapText="1"/>
    </xf>
    <xf numFmtId="169" fontId="13" fillId="0" borderId="0" xfId="0" applyNumberFormat="1" applyFont="1" applyBorder="1"/>
    <xf numFmtId="169" fontId="13" fillId="0" borderId="24" xfId="0" applyNumberFormat="1" applyFont="1" applyBorder="1"/>
    <xf numFmtId="0" fontId="13" fillId="0" borderId="0" xfId="0" applyFont="1"/>
    <xf numFmtId="9" fontId="12" fillId="0" borderId="0" xfId="0" applyNumberFormat="1" applyFont="1" applyBorder="1"/>
    <xf numFmtId="3" fontId="12" fillId="0" borderId="0" xfId="0" applyNumberFormat="1" applyFont="1" applyBorder="1"/>
    <xf numFmtId="3" fontId="13" fillId="0" borderId="0" xfId="0" applyNumberFormat="1" applyFont="1" applyBorder="1"/>
    <xf numFmtId="3" fontId="13" fillId="0" borderId="24" xfId="0" applyNumberFormat="1" applyFont="1" applyBorder="1"/>
    <xf numFmtId="0" fontId="6" fillId="0" borderId="0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justify" wrapText="1"/>
    </xf>
    <xf numFmtId="0" fontId="21" fillId="0" borderId="0" xfId="0" applyFont="1" applyBorder="1"/>
    <xf numFmtId="0" fontId="6" fillId="0" borderId="0" xfId="3" applyFont="1" applyBorder="1" applyAlignment="1">
      <alignment horizontal="justify" wrapText="1"/>
    </xf>
    <xf numFmtId="0" fontId="7" fillId="0" borderId="0" xfId="3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5" fillId="0" borderId="0" xfId="3" applyFont="1" applyBorder="1" applyAlignment="1">
      <alignment horizontal="right" vertical="justify" wrapText="1"/>
    </xf>
    <xf numFmtId="0" fontId="12" fillId="0" borderId="7" xfId="0" applyFont="1" applyBorder="1" applyAlignment="1">
      <alignment horizontal="right"/>
    </xf>
    <xf numFmtId="0" fontId="5" fillId="0" borderId="0" xfId="3" applyBorder="1" applyAlignment="1">
      <alignment horizontal="left" vertical="top"/>
    </xf>
    <xf numFmtId="170" fontId="12" fillId="0" borderId="0" xfId="0" applyNumberFormat="1" applyFont="1" applyBorder="1"/>
    <xf numFmtId="0" fontId="5" fillId="0" borderId="0" xfId="3" applyAlignment="1">
      <alignment horizontal="center" vertical="justify" wrapText="1"/>
    </xf>
    <xf numFmtId="0" fontId="5" fillId="0" borderId="4" xfId="3" applyBorder="1" applyAlignment="1">
      <alignment horizontal="center"/>
    </xf>
    <xf numFmtId="0" fontId="5" fillId="0" borderId="6" xfId="3" applyBorder="1" applyAlignment="1">
      <alignment horizontal="center"/>
    </xf>
    <xf numFmtId="0" fontId="11" fillId="0" borderId="7" xfId="0" applyFont="1" applyBorder="1"/>
    <xf numFmtId="3" fontId="5" fillId="0" borderId="8" xfId="3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0" xfId="0" applyFont="1" applyBorder="1"/>
    <xf numFmtId="0" fontId="5" fillId="0" borderId="5" xfId="3" applyBorder="1"/>
    <xf numFmtId="0" fontId="2" fillId="0" borderId="0" xfId="0" applyFont="1"/>
    <xf numFmtId="0" fontId="5" fillId="0" borderId="5" xfId="3" applyBorder="1" applyAlignment="1">
      <alignment horizontal="justify" vertical="justify" wrapText="1"/>
    </xf>
    <xf numFmtId="0" fontId="4" fillId="0" borderId="0" xfId="0" applyFont="1"/>
    <xf numFmtId="0" fontId="4" fillId="0" borderId="0" xfId="0" applyFont="1" applyFill="1"/>
    <xf numFmtId="0" fontId="14" fillId="0" borderId="0" xfId="3" applyFont="1" applyFill="1" applyAlignment="1">
      <alignment horizontal="center"/>
    </xf>
    <xf numFmtId="0" fontId="14" fillId="0" borderId="0" xfId="3" applyFont="1" applyFill="1"/>
    <xf numFmtId="0" fontId="14" fillId="0" borderId="0" xfId="0" applyFont="1" applyFill="1" applyAlignment="1">
      <alignment horizontal="center"/>
    </xf>
    <xf numFmtId="169" fontId="0" fillId="0" borderId="0" xfId="0" applyNumberFormat="1"/>
    <xf numFmtId="3" fontId="14" fillId="0" borderId="0" xfId="3" applyNumberFormat="1" applyFont="1" applyFill="1" applyBorder="1"/>
    <xf numFmtId="0" fontId="14" fillId="0" borderId="0" xfId="0" applyFont="1" applyFill="1"/>
    <xf numFmtId="3" fontId="15" fillId="0" borderId="0" xfId="3" applyNumberFormat="1" applyFont="1" applyFill="1" applyBorder="1"/>
    <xf numFmtId="0" fontId="0" fillId="0" borderId="6" xfId="0" applyBorder="1"/>
    <xf numFmtId="0" fontId="0" fillId="0" borderId="7" xfId="0" applyBorder="1"/>
    <xf numFmtId="0" fontId="5" fillId="0" borderId="8" xfId="3" applyBorder="1"/>
    <xf numFmtId="164" fontId="4" fillId="0" borderId="0" xfId="1" applyFont="1"/>
    <xf numFmtId="10" fontId="6" fillId="0" borderId="14" xfId="3" applyNumberFormat="1" applyFont="1" applyBorder="1" applyAlignment="1">
      <alignment horizontal="center" wrapText="1"/>
    </xf>
    <xf numFmtId="0" fontId="6" fillId="0" borderId="20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5" fillId="0" borderId="11" xfId="3" applyFont="1" applyBorder="1" applyAlignment="1">
      <alignment horizontal="left"/>
    </xf>
    <xf numFmtId="0" fontId="6" fillId="0" borderId="24" xfId="3" applyFont="1" applyBorder="1" applyAlignment="1">
      <alignment horizontal="left"/>
    </xf>
    <xf numFmtId="169" fontId="5" fillId="0" borderId="24" xfId="3" applyNumberFormat="1" applyFont="1" applyBorder="1"/>
    <xf numFmtId="169" fontId="5" fillId="0" borderId="12" xfId="3" applyNumberFormat="1" applyFont="1" applyBorder="1"/>
    <xf numFmtId="0" fontId="5" fillId="0" borderId="21" xfId="3" applyFont="1" applyBorder="1" applyAlignment="1">
      <alignment horizontal="left"/>
    </xf>
    <xf numFmtId="169" fontId="5" fillId="0" borderId="22" xfId="3" applyNumberFormat="1" applyFont="1" applyBorder="1"/>
    <xf numFmtId="0" fontId="6" fillId="0" borderId="21" xfId="3" applyFont="1" applyBorder="1" applyAlignment="1">
      <alignment horizontal="left"/>
    </xf>
    <xf numFmtId="0" fontId="6" fillId="0" borderId="19" xfId="3" applyFont="1" applyBorder="1" applyAlignment="1">
      <alignment horizontal="left"/>
    </xf>
    <xf numFmtId="169" fontId="6" fillId="0" borderId="19" xfId="3" applyNumberFormat="1" applyFont="1" applyBorder="1"/>
    <xf numFmtId="169" fontId="6" fillId="0" borderId="18" xfId="3" applyNumberFormat="1" applyFont="1" applyBorder="1"/>
    <xf numFmtId="169" fontId="6" fillId="0" borderId="0" xfId="3" applyNumberFormat="1" applyFont="1" applyBorder="1"/>
    <xf numFmtId="169" fontId="6" fillId="0" borderId="16" xfId="3" applyNumberFormat="1" applyFont="1" applyBorder="1"/>
    <xf numFmtId="0" fontId="5" fillId="0" borderId="15" xfId="3" applyFont="1" applyFill="1" applyBorder="1" applyAlignment="1">
      <alignment horizontal="left"/>
    </xf>
    <xf numFmtId="169" fontId="5" fillId="0" borderId="16" xfId="3" applyNumberFormat="1" applyFont="1" applyFill="1" applyBorder="1"/>
    <xf numFmtId="169" fontId="5" fillId="0" borderId="16" xfId="3" applyNumberFormat="1" applyFont="1" applyFill="1" applyBorder="1" applyAlignment="1">
      <alignment horizontal="center"/>
    </xf>
    <xf numFmtId="169" fontId="5" fillId="0" borderId="18" xfId="3" applyNumberFormat="1" applyFont="1" applyFill="1" applyBorder="1" applyAlignment="1">
      <alignment horizontal="center"/>
    </xf>
    <xf numFmtId="169" fontId="5" fillId="0" borderId="18" xfId="3" applyNumberFormat="1" applyFont="1" applyFill="1" applyBorder="1"/>
    <xf numFmtId="0" fontId="6" fillId="0" borderId="15" xfId="3" applyFont="1" applyFill="1" applyBorder="1" applyAlignment="1">
      <alignment horizontal="left"/>
    </xf>
    <xf numFmtId="0" fontId="6" fillId="0" borderId="16" xfId="3" applyFont="1" applyFill="1" applyBorder="1" applyAlignment="1">
      <alignment horizontal="left"/>
    </xf>
    <xf numFmtId="0" fontId="6" fillId="0" borderId="13" xfId="3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169" fontId="5" fillId="0" borderId="0" xfId="3" applyNumberFormat="1" applyFont="1" applyFill="1" applyBorder="1"/>
    <xf numFmtId="3" fontId="5" fillId="0" borderId="16" xfId="3" applyNumberFormat="1" applyFont="1" applyFill="1" applyBorder="1" applyAlignment="1">
      <alignment horizontal="left"/>
    </xf>
    <xf numFmtId="0" fontId="6" fillId="0" borderId="17" xfId="3" applyFont="1" applyFill="1" applyBorder="1" applyAlignment="1">
      <alignment horizontal="left"/>
    </xf>
    <xf numFmtId="169" fontId="6" fillId="0" borderId="14" xfId="3" applyNumberFormat="1" applyFont="1" applyFill="1" applyBorder="1"/>
    <xf numFmtId="0" fontId="14" fillId="0" borderId="5" xfId="0" applyFont="1" applyBorder="1"/>
    <xf numFmtId="173" fontId="14" fillId="0" borderId="0" xfId="0" applyNumberFormat="1" applyFont="1" applyBorder="1"/>
    <xf numFmtId="173" fontId="14" fillId="0" borderId="0" xfId="3" applyNumberFormat="1" applyFont="1" applyBorder="1" applyAlignment="1">
      <alignment horizontal="center"/>
    </xf>
    <xf numFmtId="172" fontId="14" fillId="0" borderId="0" xfId="3" applyNumberFormat="1" applyFont="1" applyBorder="1"/>
    <xf numFmtId="173" fontId="14" fillId="0" borderId="0" xfId="1" applyNumberFormat="1" applyFont="1" applyBorder="1" applyAlignment="1">
      <alignment horizontal="left"/>
    </xf>
    <xf numFmtId="171" fontId="14" fillId="0" borderId="0" xfId="2" applyNumberFormat="1" applyFont="1" applyBorder="1"/>
    <xf numFmtId="172" fontId="14" fillId="0" borderId="5" xfId="3" applyNumberFormat="1" applyFont="1" applyBorder="1"/>
    <xf numFmtId="172" fontId="14" fillId="0" borderId="0" xfId="0" applyNumberFormat="1" applyFont="1" applyBorder="1"/>
    <xf numFmtId="173" fontId="14" fillId="0" borderId="0" xfId="0" applyNumberFormat="1" applyFont="1" applyBorder="1" applyAlignment="1">
      <alignment horizontal="right"/>
    </xf>
    <xf numFmtId="173" fontId="15" fillId="0" borderId="0" xfId="0" applyNumberFormat="1" applyFont="1" applyBorder="1"/>
    <xf numFmtId="173" fontId="15" fillId="0" borderId="0" xfId="3" applyNumberFormat="1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169" fontId="5" fillId="0" borderId="0" xfId="0" applyNumberFormat="1" applyFont="1" applyFill="1" applyBorder="1"/>
    <xf numFmtId="169" fontId="5" fillId="0" borderId="18" xfId="0" applyNumberFormat="1" applyFont="1" applyFill="1" applyBorder="1"/>
    <xf numFmtId="169" fontId="5" fillId="0" borderId="16" xfId="0" applyNumberFormat="1" applyFont="1" applyFill="1" applyBorder="1"/>
    <xf numFmtId="0" fontId="6" fillId="0" borderId="15" xfId="0" applyFont="1" applyBorder="1"/>
    <xf numFmtId="0" fontId="5" fillId="0" borderId="18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165" fontId="5" fillId="0" borderId="0" xfId="1" applyNumberFormat="1" applyFont="1" applyBorder="1" applyAlignment="1">
      <alignment horizontal="left" vertical="top" wrapText="1"/>
    </xf>
    <xf numFmtId="165" fontId="5" fillId="0" borderId="0" xfId="1" applyNumberFormat="1" applyFont="1" applyBorder="1" applyAlignment="1">
      <alignment horizontal="center" vertical="top" wrapText="1"/>
    </xf>
    <xf numFmtId="165" fontId="5" fillId="0" borderId="22" xfId="1" applyNumberFormat="1" applyFont="1" applyBorder="1" applyAlignment="1">
      <alignment horizontal="center" vertical="top" wrapText="1"/>
    </xf>
    <xf numFmtId="165" fontId="6" fillId="0" borderId="25" xfId="1" applyNumberFormat="1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top" wrapText="1"/>
    </xf>
    <xf numFmtId="0" fontId="6" fillId="0" borderId="0" xfId="3" applyFont="1" applyBorder="1" applyAlignment="1">
      <alignment horizontal="justify" vertical="top" wrapText="1"/>
    </xf>
    <xf numFmtId="169" fontId="5" fillId="0" borderId="0" xfId="3" applyNumberFormat="1" applyBorder="1"/>
    <xf numFmtId="169" fontId="5" fillId="0" borderId="0" xfId="3" applyNumberFormat="1" applyBorder="1" applyAlignment="1">
      <alignment horizontal="left" vertical="top"/>
    </xf>
    <xf numFmtId="9" fontId="5" fillId="0" borderId="0" xfId="2" applyFont="1" applyBorder="1"/>
    <xf numFmtId="169" fontId="6" fillId="0" borderId="23" xfId="3" applyNumberFormat="1" applyFont="1" applyBorder="1"/>
    <xf numFmtId="169" fontId="6" fillId="0" borderId="24" xfId="3" applyNumberFormat="1" applyFont="1" applyBorder="1"/>
    <xf numFmtId="166" fontId="6" fillId="0" borderId="0" xfId="3" applyNumberFormat="1" applyFont="1" applyBorder="1"/>
    <xf numFmtId="169" fontId="6" fillId="0" borderId="25" xfId="3" applyNumberFormat="1" applyFont="1" applyBorder="1"/>
    <xf numFmtId="169" fontId="5" fillId="0" borderId="25" xfId="3" applyNumberFormat="1" applyFont="1" applyBorder="1"/>
    <xf numFmtId="171" fontId="22" fillId="0" borderId="0" xfId="2" applyNumberFormat="1" applyFont="1" applyBorder="1"/>
    <xf numFmtId="172" fontId="22" fillId="0" borderId="5" xfId="3" applyNumberFormat="1" applyFont="1" applyBorder="1"/>
    <xf numFmtId="171" fontId="6" fillId="0" borderId="22" xfId="3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center"/>
    </xf>
    <xf numFmtId="169" fontId="23" fillId="0" borderId="0" xfId="0" applyNumberFormat="1" applyFont="1" applyBorder="1" applyAlignment="1">
      <alignment horizontal="center"/>
    </xf>
    <xf numFmtId="0" fontId="14" fillId="0" borderId="0" xfId="0" applyFont="1" applyBorder="1"/>
    <xf numFmtId="169" fontId="14" fillId="0" borderId="0" xfId="0" applyNumberFormat="1" applyFont="1" applyBorder="1"/>
    <xf numFmtId="0" fontId="22" fillId="0" borderId="0" xfId="0" applyFont="1" applyBorder="1"/>
    <xf numFmtId="169" fontId="22" fillId="0" borderId="0" xfId="0" applyNumberFormat="1" applyFont="1" applyBorder="1"/>
    <xf numFmtId="3" fontId="14" fillId="0" borderId="0" xfId="0" applyNumberFormat="1" applyFont="1" applyBorder="1"/>
    <xf numFmtId="0" fontId="6" fillId="0" borderId="15" xfId="3" applyFont="1" applyBorder="1" applyAlignment="1">
      <alignment horizontal="center"/>
    </xf>
    <xf numFmtId="3" fontId="5" fillId="0" borderId="0" xfId="3" applyNumberFormat="1" applyFont="1" applyBorder="1" applyAlignment="1">
      <alignment horizontal="center" vertical="center"/>
    </xf>
    <xf numFmtId="166" fontId="5" fillId="0" borderId="0" xfId="3" applyNumberFormat="1" applyFont="1" applyBorder="1" applyAlignment="1">
      <alignment horizontal="center"/>
    </xf>
    <xf numFmtId="3" fontId="6" fillId="0" borderId="0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9" fontId="5" fillId="0" borderId="0" xfId="0" applyNumberFormat="1" applyFont="1"/>
    <xf numFmtId="169" fontId="5" fillId="0" borderId="0" xfId="0" applyNumberFormat="1" applyFont="1" applyBorder="1"/>
    <xf numFmtId="169" fontId="5" fillId="0" borderId="18" xfId="0" applyNumberFormat="1" applyFont="1" applyBorder="1"/>
    <xf numFmtId="169" fontId="5" fillId="0" borderId="16" xfId="0" applyNumberFormat="1" applyFont="1" applyBorder="1"/>
    <xf numFmtId="0" fontId="14" fillId="0" borderId="7" xfId="0" applyFont="1" applyBorder="1"/>
    <xf numFmtId="0" fontId="14" fillId="0" borderId="8" xfId="0" applyFont="1" applyBorder="1"/>
    <xf numFmtId="0" fontId="6" fillId="0" borderId="0" xfId="3" applyFont="1" applyAlignment="1">
      <alignment horizontal="left" vertical="top" wrapText="1"/>
    </xf>
    <xf numFmtId="0" fontId="5" fillId="0" borderId="0" xfId="3" applyFont="1" applyAlignment="1">
      <alignment horizontal="center" vertical="top" wrapText="1"/>
    </xf>
    <xf numFmtId="0" fontId="5" fillId="0" borderId="0" xfId="3" applyFont="1" applyBorder="1" applyAlignment="1">
      <alignment horizontal="justify" vertical="justify"/>
    </xf>
    <xf numFmtId="0" fontId="5" fillId="0" borderId="0" xfId="3" applyFont="1" applyBorder="1" applyAlignment="1">
      <alignment horizontal="justify" vertical="top" wrapText="1"/>
    </xf>
    <xf numFmtId="0" fontId="5" fillId="0" borderId="0" xfId="3" applyFont="1" applyBorder="1" applyAlignment="1">
      <alignment horizontal="justify" wrapText="1"/>
    </xf>
    <xf numFmtId="0" fontId="6" fillId="0" borderId="0" xfId="3" applyFont="1" applyBorder="1" applyAlignment="1">
      <alignment horizontal="justify" wrapText="1"/>
    </xf>
    <xf numFmtId="0" fontId="24" fillId="0" borderId="0" xfId="3" applyFont="1" applyBorder="1" applyAlignment="1">
      <alignment horizontal="center"/>
    </xf>
    <xf numFmtId="0" fontId="5" fillId="0" borderId="7" xfId="3" applyFont="1" applyBorder="1" applyAlignment="1">
      <alignment horizontal="left" vertical="top" wrapText="1"/>
    </xf>
    <xf numFmtId="0" fontId="13" fillId="0" borderId="0" xfId="0" applyFont="1" applyBorder="1" applyAlignment="1">
      <alignment horizontal="justify" wrapText="1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justify" wrapText="1"/>
    </xf>
    <xf numFmtId="0" fontId="21" fillId="0" borderId="0" xfId="0" applyFont="1" applyBorder="1" applyAlignment="1">
      <alignment horizontal="justify" vertical="top" wrapText="1"/>
    </xf>
    <xf numFmtId="0" fontId="6" fillId="0" borderId="11" xfId="3" applyFont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5" fillId="0" borderId="0" xfId="3" applyBorder="1" applyAlignment="1">
      <alignment horizontal="justify" vertical="top"/>
    </xf>
    <xf numFmtId="0" fontId="5" fillId="0" borderId="0" xfId="3" applyBorder="1" applyAlignment="1">
      <alignment horizontal="justify" vertical="top" wrapText="1"/>
    </xf>
    <xf numFmtId="0" fontId="24" fillId="0" borderId="0" xfId="3" applyFont="1" applyBorder="1" applyAlignment="1">
      <alignment horizontal="justify"/>
    </xf>
    <xf numFmtId="0" fontId="6" fillId="0" borderId="20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0" fontId="6" fillId="0" borderId="20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 wrapText="1"/>
    </xf>
    <xf numFmtId="0" fontId="5" fillId="0" borderId="0" xfId="3" applyFont="1" applyFill="1" applyBorder="1" applyAlignment="1">
      <alignment horizontal="justify" wrapText="1"/>
    </xf>
    <xf numFmtId="169" fontId="5" fillId="0" borderId="0" xfId="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3" fontId="5" fillId="0" borderId="0" xfId="3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showGridLines="0" zoomScale="80" zoomScaleNormal="80" workbookViewId="0">
      <selection activeCell="C3" sqref="C3:C5"/>
    </sheetView>
  </sheetViews>
  <sheetFormatPr baseColWidth="10" defaultColWidth="11.42578125" defaultRowHeight="12.75" x14ac:dyDescent="0.2"/>
  <cols>
    <col min="1" max="1" width="11.42578125" style="74"/>
    <col min="2" max="2" width="5.85546875" style="74" customWidth="1"/>
    <col min="3" max="3" width="3.5703125" style="142" bestFit="1" customWidth="1"/>
    <col min="4" max="4" width="3.85546875" style="74" customWidth="1"/>
    <col min="5" max="5" width="52.42578125" style="74" bestFit="1" customWidth="1"/>
    <col min="6" max="6" width="11.42578125" style="74"/>
    <col min="7" max="7" width="11.85546875" style="74" bestFit="1" customWidth="1"/>
    <col min="8" max="8" width="14" style="74" bestFit="1" customWidth="1"/>
    <col min="9" max="9" width="22.28515625" style="74" customWidth="1"/>
    <col min="10" max="10" width="10.5703125" style="143" bestFit="1" customWidth="1"/>
    <col min="11" max="11" width="11.28515625" style="143" bestFit="1" customWidth="1"/>
    <col min="12" max="12" width="12.28515625" style="143" bestFit="1" customWidth="1"/>
    <col min="13" max="13" width="15.140625" style="143" bestFit="1" customWidth="1"/>
    <col min="14" max="14" width="15.140625" style="74" bestFit="1" customWidth="1"/>
    <col min="15" max="16384" width="11.42578125" style="74"/>
  </cols>
  <sheetData>
    <row r="1" spans="2:13" ht="13.5" thickBot="1" x14ac:dyDescent="0.25"/>
    <row r="2" spans="2:13" ht="13.5" thickBot="1" x14ac:dyDescent="0.25">
      <c r="B2" s="144"/>
      <c r="C2" s="5"/>
      <c r="D2" s="145"/>
      <c r="E2" s="145"/>
      <c r="F2" s="145"/>
      <c r="G2" s="145"/>
      <c r="H2" s="145"/>
      <c r="I2" s="145"/>
      <c r="J2" s="146"/>
      <c r="K2" s="147"/>
    </row>
    <row r="3" spans="2:13" x14ac:dyDescent="0.2">
      <c r="B3" s="148"/>
      <c r="C3" s="5" t="s">
        <v>195</v>
      </c>
      <c r="D3" s="20"/>
      <c r="E3" s="20"/>
      <c r="F3" s="20"/>
      <c r="G3" s="20"/>
      <c r="H3" s="20"/>
      <c r="I3" s="20"/>
      <c r="J3" s="107"/>
      <c r="K3" s="149"/>
    </row>
    <row r="4" spans="2:13" x14ac:dyDescent="0.2">
      <c r="B4" s="148"/>
      <c r="C4" s="9" t="s">
        <v>196</v>
      </c>
      <c r="D4" s="20"/>
      <c r="E4" s="20"/>
      <c r="F4" s="20"/>
      <c r="G4" s="20"/>
      <c r="H4" s="20"/>
      <c r="I4" s="20"/>
      <c r="J4" s="107"/>
      <c r="K4" s="149"/>
    </row>
    <row r="5" spans="2:13" x14ac:dyDescent="0.2">
      <c r="B5" s="148"/>
      <c r="C5" s="9" t="s">
        <v>197</v>
      </c>
      <c r="D5" s="20"/>
      <c r="E5" s="20"/>
      <c r="F5" s="20"/>
      <c r="G5" s="20"/>
      <c r="H5" s="20"/>
      <c r="I5" s="20"/>
      <c r="J5" s="107"/>
      <c r="K5" s="149"/>
      <c r="M5" s="15"/>
    </row>
    <row r="6" spans="2:13" x14ac:dyDescent="0.2">
      <c r="B6" s="148"/>
      <c r="C6" s="20"/>
      <c r="D6" s="20"/>
      <c r="E6" s="20"/>
      <c r="F6" s="20"/>
      <c r="G6" s="20"/>
      <c r="H6" s="20"/>
      <c r="I6" s="20"/>
      <c r="J6" s="107"/>
      <c r="K6" s="149"/>
      <c r="M6" s="15"/>
    </row>
    <row r="7" spans="2:13" ht="15.75" x14ac:dyDescent="0.25">
      <c r="B7" s="148"/>
      <c r="C7" s="314" t="s">
        <v>169</v>
      </c>
      <c r="D7" s="314"/>
      <c r="E7" s="314"/>
      <c r="F7" s="314"/>
      <c r="G7" s="314"/>
      <c r="H7" s="314"/>
      <c r="I7" s="314"/>
      <c r="J7" s="107"/>
      <c r="K7" s="149"/>
    </row>
    <row r="8" spans="2:13" ht="15.75" x14ac:dyDescent="0.25">
      <c r="B8" s="148"/>
      <c r="C8" s="150"/>
      <c r="D8" s="182"/>
      <c r="E8" s="182"/>
      <c r="F8" s="182"/>
      <c r="G8" s="182"/>
      <c r="H8" s="182"/>
      <c r="I8" s="182"/>
      <c r="J8" s="107"/>
      <c r="K8" s="149"/>
    </row>
    <row r="9" spans="2:13" x14ac:dyDescent="0.2">
      <c r="B9" s="148"/>
      <c r="C9" s="150"/>
      <c r="D9" s="20"/>
      <c r="E9" s="20"/>
      <c r="F9" s="20"/>
      <c r="G9" s="20"/>
      <c r="H9" s="20"/>
      <c r="I9" s="20"/>
      <c r="J9" s="107"/>
      <c r="K9" s="149"/>
    </row>
    <row r="10" spans="2:13" ht="12.75" customHeight="1" x14ac:dyDescent="0.2">
      <c r="B10" s="148"/>
      <c r="C10" s="310" t="s">
        <v>170</v>
      </c>
      <c r="D10" s="310"/>
      <c r="E10" s="310"/>
      <c r="F10" s="310"/>
      <c r="G10" s="310"/>
      <c r="H10" s="310"/>
      <c r="I10" s="310"/>
      <c r="J10" s="107"/>
      <c r="K10" s="149"/>
    </row>
    <row r="11" spans="2:13" x14ac:dyDescent="0.2">
      <c r="B11" s="148"/>
      <c r="C11" s="310"/>
      <c r="D11" s="310"/>
      <c r="E11" s="310"/>
      <c r="F11" s="310"/>
      <c r="G11" s="310"/>
      <c r="H11" s="310"/>
      <c r="I11" s="310"/>
      <c r="J11" s="107"/>
      <c r="K11" s="149"/>
    </row>
    <row r="12" spans="2:13" x14ac:dyDescent="0.2">
      <c r="B12" s="148"/>
      <c r="C12" s="310"/>
      <c r="D12" s="310"/>
      <c r="E12" s="310"/>
      <c r="F12" s="310"/>
      <c r="G12" s="310"/>
      <c r="H12" s="310"/>
      <c r="I12" s="310"/>
      <c r="J12" s="107"/>
      <c r="K12" s="149"/>
    </row>
    <row r="13" spans="2:13" x14ac:dyDescent="0.2">
      <c r="B13" s="148"/>
      <c r="C13" s="150"/>
      <c r="D13" s="12"/>
      <c r="E13" s="12"/>
      <c r="F13" s="12"/>
      <c r="G13" s="12"/>
      <c r="H13" s="12"/>
      <c r="I13" s="12"/>
      <c r="J13" s="107"/>
      <c r="K13" s="149"/>
    </row>
    <row r="14" spans="2:13" x14ac:dyDescent="0.2">
      <c r="B14" s="148"/>
      <c r="C14" s="150" t="s">
        <v>0</v>
      </c>
      <c r="D14" s="311" t="s">
        <v>90</v>
      </c>
      <c r="E14" s="311"/>
      <c r="F14" s="311"/>
      <c r="G14" s="311"/>
      <c r="H14" s="311"/>
      <c r="I14" s="311"/>
      <c r="J14" s="107"/>
      <c r="K14" s="149"/>
    </row>
    <row r="15" spans="2:13" x14ac:dyDescent="0.2">
      <c r="B15" s="148"/>
      <c r="C15" s="150"/>
      <c r="D15" s="311"/>
      <c r="E15" s="311"/>
      <c r="F15" s="311"/>
      <c r="G15" s="311"/>
      <c r="H15" s="311"/>
      <c r="I15" s="311"/>
      <c r="J15" s="107"/>
      <c r="K15" s="149"/>
    </row>
    <row r="16" spans="2:13" x14ac:dyDescent="0.2">
      <c r="B16" s="148"/>
      <c r="C16" s="150"/>
      <c r="D16" s="13"/>
      <c r="E16" s="13"/>
      <c r="F16" s="13"/>
      <c r="G16" s="13"/>
      <c r="H16" s="13"/>
      <c r="I16" s="13"/>
      <c r="J16" s="107"/>
      <c r="K16" s="149"/>
    </row>
    <row r="17" spans="2:15" x14ac:dyDescent="0.2">
      <c r="B17" s="148"/>
      <c r="C17" s="150" t="s">
        <v>1</v>
      </c>
      <c r="D17" s="74" t="s">
        <v>2</v>
      </c>
      <c r="E17" s="13"/>
      <c r="F17" s="13"/>
      <c r="G17" s="13"/>
      <c r="H17" s="13"/>
      <c r="I17" s="20"/>
      <c r="J17" s="107"/>
      <c r="K17" s="149"/>
    </row>
    <row r="18" spans="2:15" x14ac:dyDescent="0.2">
      <c r="B18" s="148"/>
      <c r="C18" s="150"/>
      <c r="D18" s="20"/>
      <c r="E18" s="13"/>
      <c r="F18" s="13"/>
      <c r="G18" s="13"/>
      <c r="H18" s="13"/>
      <c r="I18" s="20"/>
      <c r="J18" s="107"/>
      <c r="K18" s="149"/>
    </row>
    <row r="19" spans="2:15" ht="12.75" customHeight="1" x14ac:dyDescent="0.2">
      <c r="B19" s="148"/>
      <c r="C19" s="150" t="s">
        <v>3</v>
      </c>
      <c r="D19" s="312" t="s">
        <v>4</v>
      </c>
      <c r="E19" s="312"/>
      <c r="F19" s="312"/>
      <c r="G19" s="312"/>
      <c r="H19" s="312"/>
      <c r="I19" s="312"/>
      <c r="J19" s="107"/>
      <c r="K19" s="149"/>
      <c r="N19" s="151"/>
      <c r="O19" s="14"/>
    </row>
    <row r="20" spans="2:15" x14ac:dyDescent="0.2">
      <c r="B20" s="148"/>
      <c r="C20" s="20"/>
      <c r="D20" s="312"/>
      <c r="E20" s="312"/>
      <c r="F20" s="312"/>
      <c r="G20" s="312"/>
      <c r="H20" s="312"/>
      <c r="I20" s="312"/>
      <c r="J20" s="107"/>
      <c r="K20" s="149"/>
      <c r="M20" s="15"/>
    </row>
    <row r="21" spans="2:15" x14ac:dyDescent="0.2">
      <c r="B21" s="148"/>
      <c r="C21" s="150"/>
      <c r="D21" s="312"/>
      <c r="E21" s="312"/>
      <c r="F21" s="312"/>
      <c r="G21" s="312"/>
      <c r="H21" s="312"/>
      <c r="I21" s="312"/>
      <c r="J21" s="107"/>
      <c r="K21" s="149"/>
      <c r="M21" s="15"/>
    </row>
    <row r="22" spans="2:15" x14ac:dyDescent="0.2">
      <c r="B22" s="148"/>
      <c r="C22" s="150"/>
      <c r="D22" s="20"/>
      <c r="E22" s="13"/>
      <c r="F22" s="13"/>
      <c r="G22" s="13"/>
      <c r="H22" s="13"/>
      <c r="I22" s="20"/>
      <c r="J22" s="107"/>
      <c r="K22" s="149"/>
      <c r="N22" s="14"/>
      <c r="O22" s="152"/>
    </row>
    <row r="23" spans="2:15" x14ac:dyDescent="0.2">
      <c r="B23" s="148"/>
      <c r="C23" s="150" t="s">
        <v>5</v>
      </c>
      <c r="D23" s="312" t="s">
        <v>6</v>
      </c>
      <c r="E23" s="312"/>
      <c r="F23" s="312"/>
      <c r="G23" s="312"/>
      <c r="H23" s="312"/>
      <c r="I23" s="312"/>
      <c r="J23" s="107"/>
      <c r="K23" s="149"/>
    </row>
    <row r="24" spans="2:15" x14ac:dyDescent="0.2">
      <c r="B24" s="148"/>
      <c r="C24" s="20"/>
      <c r="D24" s="312"/>
      <c r="E24" s="312"/>
      <c r="F24" s="312"/>
      <c r="G24" s="312"/>
      <c r="H24" s="312"/>
      <c r="I24" s="312"/>
      <c r="J24" s="107"/>
      <c r="K24" s="149"/>
    </row>
    <row r="25" spans="2:15" x14ac:dyDescent="0.2">
      <c r="B25" s="148"/>
      <c r="C25" s="150"/>
      <c r="D25" s="20"/>
      <c r="E25" s="13"/>
      <c r="F25" s="13"/>
      <c r="G25" s="13"/>
      <c r="H25" s="13"/>
      <c r="I25" s="20"/>
      <c r="J25" s="107"/>
      <c r="K25" s="149"/>
    </row>
    <row r="26" spans="2:15" ht="12.75" customHeight="1" x14ac:dyDescent="0.2">
      <c r="B26" s="148"/>
      <c r="C26" s="150" t="s">
        <v>7</v>
      </c>
      <c r="D26" s="312" t="s">
        <v>8</v>
      </c>
      <c r="E26" s="312"/>
      <c r="F26" s="312"/>
      <c r="G26" s="312"/>
      <c r="H26" s="312"/>
      <c r="I26" s="312"/>
      <c r="J26" s="107"/>
      <c r="K26" s="149"/>
    </row>
    <row r="27" spans="2:15" x14ac:dyDescent="0.2">
      <c r="B27" s="148"/>
      <c r="C27" s="150"/>
      <c r="D27" s="312"/>
      <c r="E27" s="312"/>
      <c r="F27" s="312"/>
      <c r="G27" s="312"/>
      <c r="H27" s="312"/>
      <c r="I27" s="312"/>
      <c r="J27" s="107"/>
      <c r="K27" s="149"/>
    </row>
    <row r="28" spans="2:15" x14ac:dyDescent="0.2">
      <c r="B28" s="148"/>
      <c r="C28" s="20"/>
      <c r="D28" s="312"/>
      <c r="E28" s="312"/>
      <c r="F28" s="312"/>
      <c r="G28" s="312"/>
      <c r="H28" s="312"/>
      <c r="I28" s="312"/>
      <c r="J28" s="107"/>
      <c r="K28" s="149"/>
    </row>
    <row r="29" spans="2:15" x14ac:dyDescent="0.2">
      <c r="B29" s="148"/>
      <c r="C29" s="150"/>
      <c r="D29" s="20"/>
      <c r="E29" s="13"/>
      <c r="F29" s="13"/>
      <c r="G29" s="13"/>
      <c r="H29" s="13"/>
      <c r="I29" s="20"/>
      <c r="J29" s="107"/>
      <c r="K29" s="149"/>
    </row>
    <row r="30" spans="2:15" x14ac:dyDescent="0.2">
      <c r="B30" s="148"/>
      <c r="C30" s="150" t="s">
        <v>9</v>
      </c>
      <c r="D30" s="20" t="s">
        <v>10</v>
      </c>
      <c r="E30" s="13"/>
      <c r="F30" s="13"/>
      <c r="G30" s="13"/>
      <c r="H30" s="13"/>
      <c r="I30" s="20"/>
      <c r="J30" s="107"/>
      <c r="K30" s="149"/>
    </row>
    <row r="31" spans="2:15" x14ac:dyDescent="0.2">
      <c r="B31" s="148"/>
      <c r="C31" s="150"/>
      <c r="D31" s="16" t="s">
        <v>11</v>
      </c>
      <c r="E31" s="13"/>
      <c r="F31" s="13"/>
      <c r="G31" s="13"/>
      <c r="H31" s="13"/>
      <c r="I31" s="20"/>
      <c r="J31" s="107"/>
      <c r="K31" s="149"/>
    </row>
    <row r="32" spans="2:15" x14ac:dyDescent="0.2">
      <c r="B32" s="148"/>
      <c r="C32" s="150"/>
      <c r="D32" s="16" t="s">
        <v>12</v>
      </c>
      <c r="E32" s="13"/>
      <c r="F32" s="13"/>
      <c r="G32" s="13"/>
      <c r="H32" s="13"/>
      <c r="I32" s="20"/>
      <c r="J32" s="107"/>
      <c r="K32" s="149"/>
    </row>
    <row r="33" spans="2:13" x14ac:dyDescent="0.2">
      <c r="B33" s="148"/>
      <c r="C33" s="150"/>
      <c r="D33" s="20"/>
      <c r="E33" s="13"/>
      <c r="F33" s="13"/>
      <c r="G33" s="13"/>
      <c r="H33" s="13"/>
      <c r="I33" s="20"/>
      <c r="J33" s="107"/>
      <c r="K33" s="149"/>
    </row>
    <row r="34" spans="2:13" ht="12.75" customHeight="1" x14ac:dyDescent="0.2">
      <c r="B34" s="148"/>
      <c r="C34" s="150" t="s">
        <v>89</v>
      </c>
      <c r="D34" s="311" t="s">
        <v>171</v>
      </c>
      <c r="E34" s="311"/>
      <c r="F34" s="311"/>
      <c r="G34" s="311"/>
      <c r="H34" s="311"/>
      <c r="I34" s="311"/>
      <c r="J34" s="107"/>
      <c r="K34" s="149"/>
    </row>
    <row r="35" spans="2:13" x14ac:dyDescent="0.2">
      <c r="B35" s="148"/>
      <c r="C35" s="150"/>
      <c r="D35" s="311"/>
      <c r="E35" s="311"/>
      <c r="F35" s="311"/>
      <c r="G35" s="311"/>
      <c r="H35" s="311"/>
      <c r="I35" s="311"/>
      <c r="J35" s="107"/>
      <c r="K35" s="149"/>
    </row>
    <row r="36" spans="2:13" x14ac:dyDescent="0.2">
      <c r="B36" s="148"/>
      <c r="C36" s="150"/>
      <c r="D36" s="169"/>
      <c r="E36" s="169"/>
      <c r="F36" s="169"/>
      <c r="G36" s="169"/>
      <c r="H36" s="169"/>
      <c r="I36" s="169"/>
      <c r="J36" s="107"/>
      <c r="K36" s="149"/>
    </row>
    <row r="37" spans="2:13" x14ac:dyDescent="0.2">
      <c r="B37" s="148"/>
      <c r="C37" s="20"/>
      <c r="D37" s="20"/>
      <c r="E37" s="13"/>
      <c r="F37" s="13"/>
      <c r="G37" s="13"/>
      <c r="H37" s="13"/>
      <c r="I37" s="20"/>
      <c r="J37" s="107"/>
      <c r="K37" s="149"/>
    </row>
    <row r="38" spans="2:13" x14ac:dyDescent="0.2">
      <c r="B38" s="148"/>
      <c r="C38" s="150"/>
      <c r="D38" s="17" t="s">
        <v>13</v>
      </c>
      <c r="E38" s="13"/>
      <c r="F38" s="13"/>
      <c r="G38" s="13"/>
      <c r="H38" s="13"/>
      <c r="I38" s="20"/>
      <c r="J38" s="107"/>
      <c r="K38" s="149"/>
    </row>
    <row r="39" spans="2:13" x14ac:dyDescent="0.2">
      <c r="B39" s="148"/>
      <c r="C39" s="150"/>
      <c r="D39" s="17"/>
      <c r="E39" s="13"/>
      <c r="F39" s="13"/>
      <c r="G39" s="13"/>
      <c r="H39" s="13"/>
      <c r="I39" s="20"/>
      <c r="J39" s="107"/>
      <c r="K39" s="149"/>
    </row>
    <row r="40" spans="2:13" x14ac:dyDescent="0.2">
      <c r="B40" s="148"/>
      <c r="C40" s="150"/>
      <c r="D40" s="18" t="s">
        <v>14</v>
      </c>
      <c r="E40" s="16" t="s">
        <v>15</v>
      </c>
      <c r="F40" s="20"/>
      <c r="G40" s="51">
        <v>5500000</v>
      </c>
      <c r="H40" s="20"/>
      <c r="I40" s="20"/>
      <c r="J40" s="107"/>
      <c r="K40" s="149"/>
      <c r="L40" s="15"/>
      <c r="M40" s="15"/>
    </row>
    <row r="41" spans="2:13" x14ac:dyDescent="0.2">
      <c r="B41" s="148"/>
      <c r="C41" s="150"/>
      <c r="D41" s="18"/>
      <c r="E41" s="20"/>
      <c r="F41" s="20"/>
      <c r="G41" s="20"/>
      <c r="H41" s="51"/>
      <c r="I41" s="20"/>
      <c r="J41" s="107"/>
      <c r="K41" s="149"/>
      <c r="L41" s="15"/>
      <c r="M41" s="15"/>
    </row>
    <row r="42" spans="2:13" ht="15" x14ac:dyDescent="0.25">
      <c r="B42" s="148"/>
      <c r="C42" s="150"/>
      <c r="D42" s="18" t="s">
        <v>16</v>
      </c>
      <c r="E42" s="21" t="s">
        <v>92</v>
      </c>
      <c r="F42" s="20"/>
      <c r="G42" s="20"/>
      <c r="H42" s="20"/>
      <c r="I42" s="71"/>
      <c r="J42" s="153"/>
      <c r="K42" s="154"/>
    </row>
    <row r="43" spans="2:13" x14ac:dyDescent="0.2">
      <c r="B43" s="148"/>
      <c r="C43" s="150"/>
      <c r="D43" s="18"/>
      <c r="E43" s="20" t="s">
        <v>18</v>
      </c>
      <c r="F43" s="20"/>
      <c r="G43" s="51">
        <v>450000</v>
      </c>
      <c r="H43" s="20"/>
      <c r="I43" s="20"/>
      <c r="J43" s="107"/>
      <c r="K43" s="149"/>
    </row>
    <row r="44" spans="2:13" x14ac:dyDescent="0.2">
      <c r="B44" s="148"/>
      <c r="C44" s="150"/>
      <c r="D44" s="18"/>
      <c r="E44" s="20" t="s">
        <v>19</v>
      </c>
      <c r="F44" s="20"/>
      <c r="G44" s="51">
        <v>300000</v>
      </c>
      <c r="H44" s="20"/>
      <c r="I44" s="20"/>
      <c r="J44" s="107"/>
      <c r="K44" s="149"/>
    </row>
    <row r="45" spans="2:13" x14ac:dyDescent="0.2">
      <c r="B45" s="148"/>
      <c r="C45" s="150"/>
      <c r="D45" s="18"/>
      <c r="E45" s="20" t="s">
        <v>20</v>
      </c>
      <c r="F45" s="20"/>
      <c r="G45" s="51">
        <v>650000</v>
      </c>
      <c r="H45" s="20"/>
      <c r="I45" s="20"/>
      <c r="J45" s="107"/>
      <c r="K45" s="149"/>
    </row>
    <row r="46" spans="2:13" x14ac:dyDescent="0.2">
      <c r="B46" s="148"/>
      <c r="C46" s="150"/>
      <c r="D46" s="18"/>
      <c r="E46" s="20" t="s">
        <v>21</v>
      </c>
      <c r="F46" s="20"/>
      <c r="G46" s="51">
        <v>1875000</v>
      </c>
      <c r="H46" s="20"/>
      <c r="I46" s="20"/>
      <c r="J46" s="107"/>
      <c r="K46" s="149"/>
    </row>
    <row r="47" spans="2:13" x14ac:dyDescent="0.2">
      <c r="B47" s="148"/>
      <c r="C47" s="150"/>
      <c r="D47" s="18"/>
      <c r="E47" s="20" t="s">
        <v>22</v>
      </c>
      <c r="F47" s="20"/>
      <c r="G47" s="51">
        <v>1250000</v>
      </c>
      <c r="H47" s="20"/>
      <c r="I47" s="20"/>
      <c r="J47" s="107"/>
      <c r="K47" s="149"/>
    </row>
    <row r="48" spans="2:13" x14ac:dyDescent="0.2">
      <c r="B48" s="148"/>
      <c r="C48" s="150"/>
      <c r="D48" s="18"/>
      <c r="E48" s="20" t="s">
        <v>23</v>
      </c>
      <c r="F48" s="20"/>
      <c r="G48" s="51">
        <v>150000</v>
      </c>
      <c r="H48" s="20"/>
      <c r="I48" s="20"/>
      <c r="J48" s="107"/>
      <c r="K48" s="149"/>
    </row>
    <row r="49" spans="1:15" x14ac:dyDescent="0.2">
      <c r="B49" s="148"/>
      <c r="C49" s="150"/>
      <c r="D49" s="18"/>
      <c r="E49" s="20"/>
      <c r="F49" s="20"/>
      <c r="G49" s="51"/>
      <c r="H49" s="20"/>
      <c r="I49" s="20"/>
      <c r="J49" s="107"/>
      <c r="K49" s="149"/>
    </row>
    <row r="50" spans="1:15" ht="15" x14ac:dyDescent="0.25">
      <c r="B50" s="148"/>
      <c r="C50" s="150"/>
      <c r="D50" s="18" t="s">
        <v>24</v>
      </c>
      <c r="E50" s="21" t="s">
        <v>93</v>
      </c>
      <c r="F50" s="20"/>
      <c r="G50" s="51"/>
      <c r="H50" s="20"/>
      <c r="I50" s="20"/>
      <c r="J50" s="107"/>
      <c r="K50" s="149"/>
    </row>
    <row r="51" spans="1:15" x14ac:dyDescent="0.2">
      <c r="B51" s="148"/>
      <c r="C51" s="150"/>
      <c r="D51" s="18"/>
      <c r="E51" s="25" t="s">
        <v>25</v>
      </c>
      <c r="F51" s="20"/>
      <c r="G51" s="56">
        <f>+'Desarrollo Ejercicio n°7 A'!E21</f>
        <v>-1422000</v>
      </c>
      <c r="H51" s="20"/>
      <c r="I51" s="20"/>
      <c r="J51" s="107"/>
      <c r="K51" s="149"/>
    </row>
    <row r="52" spans="1:15" x14ac:dyDescent="0.2">
      <c r="B52" s="148"/>
      <c r="C52" s="150"/>
      <c r="D52" s="18"/>
      <c r="E52" s="25" t="s">
        <v>26</v>
      </c>
      <c r="F52" s="20"/>
      <c r="G52" s="56">
        <v>-5100000</v>
      </c>
      <c r="H52" s="20"/>
      <c r="I52" s="20"/>
      <c r="J52" s="107"/>
      <c r="K52" s="149"/>
    </row>
    <row r="53" spans="1:15" x14ac:dyDescent="0.2">
      <c r="B53" s="148"/>
      <c r="C53" s="150"/>
      <c r="D53" s="18"/>
      <c r="E53" s="25" t="s">
        <v>27</v>
      </c>
      <c r="F53" s="20"/>
      <c r="G53" s="56">
        <v>-2000000</v>
      </c>
      <c r="H53" s="20"/>
      <c r="I53" s="20"/>
      <c r="J53" s="107"/>
      <c r="K53" s="149"/>
    </row>
    <row r="54" spans="1:15" x14ac:dyDescent="0.2">
      <c r="B54" s="148"/>
      <c r="C54" s="150"/>
      <c r="D54" s="18"/>
      <c r="E54" s="25"/>
      <c r="F54" s="20"/>
      <c r="G54" s="56"/>
      <c r="H54" s="20"/>
      <c r="I54" s="20"/>
      <c r="J54" s="107"/>
      <c r="K54" s="149"/>
    </row>
    <row r="55" spans="1:15" s="143" customFormat="1" x14ac:dyDescent="0.2">
      <c r="A55" s="74"/>
      <c r="B55" s="148"/>
      <c r="C55" s="150"/>
      <c r="D55" s="74"/>
      <c r="E55" s="21" t="s">
        <v>28</v>
      </c>
      <c r="F55" s="20"/>
      <c r="G55" s="56"/>
      <c r="H55" s="20"/>
      <c r="I55" s="20"/>
      <c r="J55" s="107"/>
      <c r="K55" s="149"/>
      <c r="N55" s="74"/>
      <c r="O55" s="74"/>
    </row>
    <row r="56" spans="1:15" s="143" customFormat="1" x14ac:dyDescent="0.2">
      <c r="A56" s="74"/>
      <c r="B56" s="148"/>
      <c r="C56" s="150"/>
      <c r="D56" s="18"/>
      <c r="E56" s="25" t="s">
        <v>29</v>
      </c>
      <c r="F56" s="20"/>
      <c r="G56" s="56"/>
      <c r="H56" s="20"/>
      <c r="I56" s="20"/>
      <c r="J56" s="107"/>
      <c r="K56" s="149"/>
      <c r="N56" s="74"/>
      <c r="O56" s="74"/>
    </row>
    <row r="57" spans="1:15" s="143" customFormat="1" x14ac:dyDescent="0.2">
      <c r="A57" s="74"/>
      <c r="B57" s="148"/>
      <c r="C57" s="150"/>
      <c r="D57" s="18"/>
      <c r="E57" s="25"/>
      <c r="F57" s="20"/>
      <c r="G57" s="56"/>
      <c r="H57" s="20"/>
      <c r="I57" s="20"/>
      <c r="J57" s="107"/>
      <c r="K57" s="149"/>
      <c r="N57" s="74"/>
      <c r="O57" s="74"/>
    </row>
    <row r="58" spans="1:15" s="143" customFormat="1" x14ac:dyDescent="0.2">
      <c r="A58" s="74"/>
      <c r="B58" s="148"/>
      <c r="C58" s="21" t="s">
        <v>30</v>
      </c>
      <c r="D58" s="18"/>
      <c r="E58" s="21"/>
      <c r="F58" s="16"/>
      <c r="G58" s="29"/>
      <c r="H58" s="29"/>
      <c r="I58" s="20"/>
      <c r="J58" s="107"/>
      <c r="K58" s="149"/>
      <c r="N58" s="74"/>
      <c r="O58" s="74"/>
    </row>
    <row r="59" spans="1:15" s="143" customFormat="1" x14ac:dyDescent="0.2">
      <c r="A59" s="74"/>
      <c r="B59" s="148"/>
      <c r="C59" s="155" t="s">
        <v>31</v>
      </c>
      <c r="D59" s="21" t="s">
        <v>32</v>
      </c>
      <c r="E59" s="21"/>
      <c r="F59" s="16"/>
      <c r="G59" s="29"/>
      <c r="H59" s="29"/>
      <c r="I59" s="20"/>
      <c r="J59" s="107"/>
      <c r="K59" s="149"/>
      <c r="N59" s="74"/>
      <c r="O59" s="74"/>
    </row>
    <row r="60" spans="1:15" s="143" customFormat="1" x14ac:dyDescent="0.2">
      <c r="A60" s="74"/>
      <c r="B60" s="148"/>
      <c r="C60" s="150"/>
      <c r="D60" s="18"/>
      <c r="E60" s="21"/>
      <c r="F60" s="16"/>
      <c r="G60" s="29"/>
      <c r="H60" s="29"/>
      <c r="I60" s="20"/>
      <c r="J60" s="107"/>
      <c r="K60" s="149"/>
      <c r="N60" s="74"/>
      <c r="O60" s="74"/>
    </row>
    <row r="61" spans="1:15" s="143" customFormat="1" x14ac:dyDescent="0.2">
      <c r="A61" s="74"/>
      <c r="B61" s="148"/>
      <c r="C61" s="155" t="s">
        <v>33</v>
      </c>
      <c r="D61" s="21" t="s">
        <v>34</v>
      </c>
      <c r="E61" s="21"/>
      <c r="F61" s="16"/>
      <c r="G61" s="29"/>
      <c r="H61" s="29"/>
      <c r="I61" s="20"/>
      <c r="J61" s="107"/>
      <c r="K61" s="149"/>
      <c r="N61" s="74"/>
      <c r="O61" s="74"/>
    </row>
    <row r="62" spans="1:15" s="143" customFormat="1" x14ac:dyDescent="0.2">
      <c r="A62" s="74"/>
      <c r="B62" s="148"/>
      <c r="C62" s="150"/>
      <c r="D62" s="18"/>
      <c r="E62" s="25"/>
      <c r="F62" s="20"/>
      <c r="G62" s="51"/>
      <c r="H62" s="20"/>
      <c r="I62" s="20"/>
      <c r="J62" s="107"/>
      <c r="K62" s="149"/>
      <c r="N62" s="74"/>
      <c r="O62" s="74"/>
    </row>
    <row r="63" spans="1:15" s="143" customFormat="1" x14ac:dyDescent="0.2">
      <c r="A63" s="74"/>
      <c r="B63" s="148"/>
      <c r="C63" s="155" t="s">
        <v>35</v>
      </c>
      <c r="D63" s="21" t="s">
        <v>36</v>
      </c>
      <c r="E63" s="25"/>
      <c r="F63" s="20"/>
      <c r="G63" s="51"/>
      <c r="H63" s="20"/>
      <c r="I63" s="20"/>
      <c r="J63" s="107"/>
      <c r="K63" s="149"/>
      <c r="N63" s="74"/>
      <c r="O63" s="74"/>
    </row>
    <row r="64" spans="1:15" s="143" customFormat="1" x14ac:dyDescent="0.2">
      <c r="A64" s="74"/>
      <c r="B64" s="148"/>
      <c r="C64" s="155"/>
      <c r="D64" s="21"/>
      <c r="E64" s="25"/>
      <c r="F64" s="20"/>
      <c r="G64" s="51"/>
      <c r="H64" s="20"/>
      <c r="I64" s="20"/>
      <c r="J64" s="107"/>
      <c r="K64" s="149"/>
      <c r="N64" s="74"/>
      <c r="O64" s="74"/>
    </row>
    <row r="65" spans="1:15" s="143" customFormat="1" x14ac:dyDescent="0.2">
      <c r="A65" s="74"/>
      <c r="B65" s="148"/>
      <c r="C65" s="155" t="s">
        <v>114</v>
      </c>
      <c r="D65" s="313" t="s">
        <v>115</v>
      </c>
      <c r="E65" s="313"/>
      <c r="F65" s="313"/>
      <c r="G65" s="313"/>
      <c r="H65" s="313"/>
      <c r="I65" s="313"/>
      <c r="J65" s="313"/>
      <c r="K65" s="149"/>
      <c r="N65" s="74"/>
      <c r="O65" s="74"/>
    </row>
    <row r="66" spans="1:15" s="143" customFormat="1" x14ac:dyDescent="0.2">
      <c r="A66" s="74"/>
      <c r="B66" s="148"/>
      <c r="C66" s="155"/>
      <c r="D66" s="313"/>
      <c r="E66" s="313"/>
      <c r="F66" s="313"/>
      <c r="G66" s="313"/>
      <c r="H66" s="313"/>
      <c r="I66" s="313"/>
      <c r="J66" s="313"/>
      <c r="K66" s="149"/>
      <c r="N66" s="74"/>
      <c r="O66" s="74"/>
    </row>
    <row r="67" spans="1:15" s="143" customFormat="1" x14ac:dyDescent="0.2">
      <c r="A67" s="74"/>
      <c r="B67" s="148"/>
      <c r="C67" s="155"/>
      <c r="D67" s="181"/>
      <c r="E67" s="181"/>
      <c r="F67" s="181"/>
      <c r="G67" s="181"/>
      <c r="H67" s="181"/>
      <c r="I67" s="181"/>
      <c r="J67" s="181"/>
      <c r="K67" s="149"/>
      <c r="N67" s="74"/>
      <c r="O67" s="74"/>
    </row>
    <row r="68" spans="1:15" s="143" customFormat="1" ht="12.75" customHeight="1" thickBot="1" x14ac:dyDescent="0.25">
      <c r="A68" s="74"/>
      <c r="B68" s="156"/>
      <c r="C68" s="157"/>
      <c r="D68" s="33"/>
      <c r="E68" s="315"/>
      <c r="F68" s="315"/>
      <c r="G68" s="158"/>
      <c r="H68" s="159"/>
      <c r="I68" s="159"/>
      <c r="J68" s="160"/>
      <c r="K68" s="161"/>
      <c r="N68" s="74"/>
      <c r="O68" s="74"/>
    </row>
    <row r="69" spans="1:15" s="143" customFormat="1" ht="18" x14ac:dyDescent="0.25">
      <c r="A69" s="74"/>
      <c r="B69" s="74"/>
      <c r="C69" s="142"/>
      <c r="D69" s="36"/>
      <c r="E69" s="36"/>
      <c r="F69" s="36"/>
      <c r="G69" s="162"/>
      <c r="H69" s="163"/>
      <c r="I69" s="74"/>
      <c r="J69" s="164"/>
      <c r="N69" s="74"/>
      <c r="O69" s="74"/>
    </row>
    <row r="70" spans="1:15" s="143" customFormat="1" x14ac:dyDescent="0.2">
      <c r="A70" s="74"/>
      <c r="B70" s="74"/>
      <c r="C70" s="142"/>
      <c r="D70" s="74"/>
      <c r="E70" s="165"/>
      <c r="F70" s="74"/>
      <c r="G70" s="166"/>
      <c r="H70" s="74"/>
      <c r="I70" s="74"/>
      <c r="N70" s="74"/>
      <c r="O70" s="74"/>
    </row>
    <row r="71" spans="1:15" s="143" customFormat="1" x14ac:dyDescent="0.2">
      <c r="A71" s="74"/>
      <c r="B71" s="74"/>
      <c r="C71" s="142"/>
      <c r="D71" s="74"/>
      <c r="E71" s="167"/>
      <c r="F71" s="167"/>
      <c r="G71" s="74"/>
      <c r="H71" s="168"/>
      <c r="I71" s="74"/>
      <c r="N71" s="74"/>
      <c r="O71" s="74"/>
    </row>
    <row r="72" spans="1:15" s="143" customFormat="1" ht="12.75" customHeight="1" x14ac:dyDescent="0.2">
      <c r="A72" s="74"/>
      <c r="B72" s="74"/>
      <c r="C72" s="142"/>
      <c r="D72" s="74"/>
      <c r="E72" s="308"/>
      <c r="F72" s="308"/>
      <c r="G72" s="308"/>
      <c r="H72" s="308"/>
      <c r="I72" s="74"/>
      <c r="N72" s="74"/>
      <c r="O72" s="74"/>
    </row>
    <row r="73" spans="1:15" s="143" customFormat="1" x14ac:dyDescent="0.2">
      <c r="A73" s="74"/>
      <c r="B73" s="74"/>
      <c r="C73" s="142"/>
      <c r="D73" s="74"/>
      <c r="E73" s="41"/>
      <c r="F73" s="41"/>
      <c r="G73" s="41"/>
      <c r="H73" s="41"/>
      <c r="I73" s="74"/>
      <c r="N73" s="74"/>
      <c r="O73" s="74"/>
    </row>
    <row r="74" spans="1:15" s="143" customFormat="1" ht="12.75" customHeight="1" x14ac:dyDescent="0.2">
      <c r="A74" s="74"/>
      <c r="B74" s="74"/>
      <c r="C74" s="142"/>
      <c r="D74" s="74"/>
      <c r="E74" s="308"/>
      <c r="F74" s="308"/>
      <c r="G74" s="308"/>
      <c r="H74" s="308"/>
      <c r="I74" s="74"/>
      <c r="N74" s="74"/>
      <c r="O74" s="74"/>
    </row>
    <row r="75" spans="1:15" x14ac:dyDescent="0.2">
      <c r="E75" s="309"/>
      <c r="F75" s="309"/>
      <c r="G75" s="309"/>
      <c r="H75" s="309"/>
    </row>
    <row r="76" spans="1:15" x14ac:dyDescent="0.2">
      <c r="E76" s="308"/>
      <c r="F76" s="308"/>
      <c r="G76" s="308"/>
      <c r="H76" s="308"/>
    </row>
    <row r="77" spans="1:15" x14ac:dyDescent="0.2">
      <c r="E77" s="309"/>
      <c r="F77" s="309"/>
      <c r="G77" s="309"/>
      <c r="H77" s="309"/>
    </row>
  </sheetData>
  <mergeCells count="14">
    <mergeCell ref="C7:I7"/>
    <mergeCell ref="E68:F68"/>
    <mergeCell ref="E72:H72"/>
    <mergeCell ref="E74:H74"/>
    <mergeCell ref="E75:H75"/>
    <mergeCell ref="E76:H76"/>
    <mergeCell ref="E77:H77"/>
    <mergeCell ref="C10:I12"/>
    <mergeCell ref="D14:I15"/>
    <mergeCell ref="D19:I21"/>
    <mergeCell ref="D23:I24"/>
    <mergeCell ref="D26:I28"/>
    <mergeCell ref="D34:I35"/>
    <mergeCell ref="D65:J66"/>
  </mergeCells>
  <printOptions horizontalCentered="1"/>
  <pageMargins left="0.59055118110236227" right="0.59055118110236227" top="0.59055118110236227" bottom="0.59055118110236227" header="0" footer="0"/>
  <pageSetup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85"/>
  <sheetViews>
    <sheetView showGridLines="0" zoomScale="80" zoomScaleNormal="80" workbookViewId="0">
      <selection activeCell="C3" sqref="C3:C5"/>
    </sheetView>
  </sheetViews>
  <sheetFormatPr baseColWidth="10" defaultColWidth="9.140625" defaultRowHeight="12.75" x14ac:dyDescent="0.2"/>
  <cols>
    <col min="1" max="1" width="9.140625" style="42"/>
    <col min="2" max="2" width="2.85546875" style="42" bestFit="1" customWidth="1"/>
    <col min="3" max="3" width="47" style="42" bestFit="1" customWidth="1"/>
    <col min="4" max="4" width="8.140625" style="42" bestFit="1" customWidth="1"/>
    <col min="5" max="5" width="12.42578125" style="42" bestFit="1" customWidth="1"/>
    <col min="6" max="6" width="11.28515625" style="42" bestFit="1" customWidth="1"/>
    <col min="7" max="8" width="9.140625" style="42"/>
    <col min="9" max="9" width="8" style="42" customWidth="1"/>
    <col min="10" max="10" width="10.85546875" style="42" bestFit="1" customWidth="1"/>
    <col min="11" max="11" width="6.7109375" style="42" bestFit="1" customWidth="1"/>
    <col min="12" max="12" width="9.85546875" style="42" bestFit="1" customWidth="1"/>
    <col min="13" max="13" width="12.140625" style="42" bestFit="1" customWidth="1"/>
    <col min="14" max="14" width="11.28515625" style="42" bestFit="1" customWidth="1"/>
    <col min="15" max="15" width="4.85546875" style="42" bestFit="1" customWidth="1"/>
    <col min="16" max="16" width="12.42578125" style="42" bestFit="1" customWidth="1"/>
    <col min="17" max="17" width="10.85546875" style="42" bestFit="1" customWidth="1"/>
    <col min="18" max="18" width="5.85546875" style="42" bestFit="1" customWidth="1"/>
    <col min="19" max="19" width="9.140625" style="42"/>
    <col min="20" max="20" width="11.28515625" style="42" bestFit="1" customWidth="1"/>
    <col min="21" max="16384" width="9.140625" style="42"/>
  </cols>
  <sheetData>
    <row r="1" spans="2:8" ht="13.5" thickBot="1" x14ac:dyDescent="0.25"/>
    <row r="2" spans="2:8" ht="13.5" thickBot="1" x14ac:dyDescent="0.25">
      <c r="B2" s="43"/>
      <c r="C2" s="5"/>
      <c r="D2" s="44"/>
      <c r="E2" s="44"/>
      <c r="F2" s="44"/>
      <c r="G2" s="45"/>
      <c r="H2" s="46"/>
    </row>
    <row r="3" spans="2:8" x14ac:dyDescent="0.2">
      <c r="B3" s="47"/>
      <c r="C3" s="5" t="s">
        <v>195</v>
      </c>
      <c r="D3" s="46"/>
      <c r="E3" s="46"/>
      <c r="F3" s="46"/>
      <c r="G3" s="48"/>
      <c r="H3" s="46"/>
    </row>
    <row r="4" spans="2:8" x14ac:dyDescent="0.2">
      <c r="B4" s="47"/>
      <c r="C4" s="9" t="s">
        <v>196</v>
      </c>
      <c r="D4" s="46"/>
      <c r="E4" s="46"/>
      <c r="F4" s="46"/>
      <c r="G4" s="48"/>
      <c r="H4" s="46"/>
    </row>
    <row r="5" spans="2:8" x14ac:dyDescent="0.2">
      <c r="B5" s="47"/>
      <c r="C5" s="9" t="s">
        <v>197</v>
      </c>
      <c r="D5" s="46"/>
      <c r="E5" s="46"/>
      <c r="F5" s="46"/>
      <c r="G5" s="48"/>
      <c r="H5" s="46"/>
    </row>
    <row r="6" spans="2:8" x14ac:dyDescent="0.2">
      <c r="B6" s="47"/>
      <c r="C6" s="20"/>
      <c r="D6" s="46"/>
      <c r="E6" s="46"/>
      <c r="F6" s="46"/>
      <c r="G6" s="48"/>
      <c r="H6" s="46"/>
    </row>
    <row r="7" spans="2:8" x14ac:dyDescent="0.2">
      <c r="B7" s="47"/>
      <c r="C7" s="316" t="s">
        <v>169</v>
      </c>
      <c r="D7" s="316"/>
      <c r="E7" s="316"/>
      <c r="F7" s="316"/>
      <c r="G7" s="48"/>
      <c r="H7" s="46"/>
    </row>
    <row r="8" spans="2:8" x14ac:dyDescent="0.2">
      <c r="B8" s="47"/>
      <c r="C8" s="316"/>
      <c r="D8" s="316"/>
      <c r="E8" s="316"/>
      <c r="F8" s="316"/>
      <c r="G8" s="48"/>
      <c r="H8" s="46"/>
    </row>
    <row r="9" spans="2:8" x14ac:dyDescent="0.2">
      <c r="B9" s="47"/>
      <c r="C9" s="46"/>
      <c r="D9" s="46"/>
      <c r="E9" s="46"/>
      <c r="F9" s="46"/>
      <c r="G9" s="48"/>
      <c r="H9" s="46"/>
    </row>
    <row r="10" spans="2:8" x14ac:dyDescent="0.2">
      <c r="B10" s="50" t="s">
        <v>37</v>
      </c>
      <c r="C10" s="49" t="s">
        <v>38</v>
      </c>
      <c r="D10" s="46"/>
      <c r="E10" s="46"/>
      <c r="F10" s="46"/>
      <c r="G10" s="48"/>
      <c r="H10" s="46"/>
    </row>
    <row r="11" spans="2:8" x14ac:dyDescent="0.2">
      <c r="B11" s="47"/>
      <c r="C11" s="16" t="s">
        <v>15</v>
      </c>
      <c r="D11" s="20"/>
      <c r="E11" s="20"/>
      <c r="F11" s="51">
        <v>5500000</v>
      </c>
      <c r="G11" s="52"/>
      <c r="H11" s="46"/>
    </row>
    <row r="12" spans="2:8" x14ac:dyDescent="0.2">
      <c r="B12" s="50"/>
      <c r="C12" s="21" t="s">
        <v>39</v>
      </c>
      <c r="D12" s="20"/>
      <c r="E12" s="20"/>
      <c r="F12" s="20"/>
      <c r="G12" s="53"/>
      <c r="H12" s="46"/>
    </row>
    <row r="13" spans="2:8" x14ac:dyDescent="0.2">
      <c r="B13" s="50"/>
      <c r="C13" s="20" t="s">
        <v>18</v>
      </c>
      <c r="D13" s="20"/>
      <c r="E13" s="51">
        <f>15000000*3%</f>
        <v>450000</v>
      </c>
      <c r="F13" s="20"/>
      <c r="G13" s="52"/>
      <c r="H13" s="46"/>
    </row>
    <row r="14" spans="2:8" x14ac:dyDescent="0.2">
      <c r="B14" s="50"/>
      <c r="C14" s="20" t="s">
        <v>19</v>
      </c>
      <c r="D14" s="20"/>
      <c r="E14" s="51">
        <v>300000</v>
      </c>
      <c r="F14" s="20"/>
      <c r="G14" s="52"/>
      <c r="H14" s="46"/>
    </row>
    <row r="15" spans="2:8" x14ac:dyDescent="0.2">
      <c r="B15" s="50"/>
      <c r="C15" s="20" t="s">
        <v>20</v>
      </c>
      <c r="D15" s="20"/>
      <c r="E15" s="51">
        <v>650000</v>
      </c>
      <c r="F15" s="20"/>
      <c r="G15" s="52"/>
      <c r="H15" s="46"/>
    </row>
    <row r="16" spans="2:8" x14ac:dyDescent="0.2">
      <c r="B16" s="50"/>
      <c r="C16" s="20" t="s">
        <v>21</v>
      </c>
      <c r="D16" s="20"/>
      <c r="E16" s="51">
        <v>1875000</v>
      </c>
      <c r="F16" s="20"/>
      <c r="G16" s="52"/>
      <c r="H16" s="46"/>
    </row>
    <row r="17" spans="2:14" x14ac:dyDescent="0.2">
      <c r="B17" s="50"/>
      <c r="C17" s="20" t="s">
        <v>22</v>
      </c>
      <c r="D17" s="20"/>
      <c r="E17" s="51">
        <v>1250000</v>
      </c>
      <c r="F17" s="20"/>
      <c r="G17" s="52"/>
      <c r="H17" s="46"/>
      <c r="I17" s="54"/>
      <c r="J17" s="54"/>
      <c r="K17" s="54"/>
      <c r="L17" s="54"/>
      <c r="M17" s="54"/>
      <c r="N17" s="54"/>
    </row>
    <row r="18" spans="2:14" x14ac:dyDescent="0.2">
      <c r="B18" s="50"/>
      <c r="C18" s="20" t="s">
        <v>23</v>
      </c>
      <c r="D18" s="20"/>
      <c r="E18" s="51">
        <v>150000</v>
      </c>
      <c r="F18" s="51">
        <f>SUM(E13:E18)</f>
        <v>4675000</v>
      </c>
      <c r="G18" s="52"/>
      <c r="H18" s="46"/>
      <c r="I18" s="54"/>
      <c r="J18" s="54"/>
      <c r="K18" s="54"/>
      <c r="L18" s="54"/>
      <c r="M18" s="54"/>
      <c r="N18" s="54"/>
    </row>
    <row r="19" spans="2:14" x14ac:dyDescent="0.2">
      <c r="B19" s="50"/>
      <c r="C19" s="46"/>
      <c r="D19" s="46"/>
      <c r="E19" s="46"/>
      <c r="F19" s="20"/>
      <c r="G19" s="52"/>
      <c r="H19" s="46"/>
      <c r="I19" s="54"/>
      <c r="J19" s="54"/>
      <c r="K19" s="54"/>
      <c r="L19" s="54"/>
      <c r="M19" s="54"/>
      <c r="N19" s="54"/>
    </row>
    <row r="20" spans="2:14" x14ac:dyDescent="0.2">
      <c r="B20" s="50"/>
      <c r="C20" s="21" t="s">
        <v>40</v>
      </c>
      <c r="D20" s="20"/>
      <c r="E20" s="51"/>
      <c r="F20" s="20"/>
      <c r="G20" s="52"/>
      <c r="H20" s="46"/>
      <c r="I20" s="54"/>
      <c r="J20" s="55" t="s">
        <v>41</v>
      </c>
      <c r="K20" s="55" t="s">
        <v>42</v>
      </c>
      <c r="L20" s="55" t="s">
        <v>43</v>
      </c>
      <c r="M20" s="54"/>
      <c r="N20" s="54"/>
    </row>
    <row r="21" spans="2:14" x14ac:dyDescent="0.2">
      <c r="B21" s="50"/>
      <c r="C21" s="25" t="s">
        <v>25</v>
      </c>
      <c r="D21" s="20"/>
      <c r="E21" s="56">
        <f>-L24</f>
        <v>-1422000</v>
      </c>
      <c r="F21" s="20"/>
      <c r="G21" s="52"/>
      <c r="H21" s="46"/>
      <c r="I21" s="54"/>
      <c r="J21" s="57">
        <v>50000000</v>
      </c>
      <c r="K21" s="58">
        <v>2.9000000000000001E-2</v>
      </c>
      <c r="L21" s="57">
        <f>+J21*K21</f>
        <v>1450000</v>
      </c>
      <c r="M21" s="54"/>
      <c r="N21" s="54"/>
    </row>
    <row r="22" spans="2:14" x14ac:dyDescent="0.2">
      <c r="B22" s="50"/>
      <c r="C22" s="25" t="s">
        <v>26</v>
      </c>
      <c r="D22" s="20"/>
      <c r="E22" s="56">
        <f>+'Planteamiento Ejercicio n°7'!G52</f>
        <v>-5100000</v>
      </c>
      <c r="F22" s="20"/>
      <c r="G22" s="52"/>
      <c r="H22" s="46"/>
      <c r="I22" s="54"/>
      <c r="J22" s="57">
        <v>-3000000</v>
      </c>
      <c r="K22" s="58">
        <v>8.0000000000000002E-3</v>
      </c>
      <c r="L22" s="57">
        <f t="shared" ref="L22:L23" si="0">+J22*K22</f>
        <v>-24000</v>
      </c>
      <c r="M22" s="54"/>
      <c r="N22" s="54"/>
    </row>
    <row r="23" spans="2:14" x14ac:dyDescent="0.2">
      <c r="B23" s="50"/>
      <c r="C23" s="25" t="s">
        <v>44</v>
      </c>
      <c r="D23" s="20"/>
      <c r="E23" s="56">
        <v>-2000000</v>
      </c>
      <c r="F23" s="20"/>
      <c r="G23" s="52"/>
      <c r="H23" s="46"/>
      <c r="I23" s="54"/>
      <c r="J23" s="57">
        <v>-2000000</v>
      </c>
      <c r="K23" s="58">
        <v>2E-3</v>
      </c>
      <c r="L23" s="57">
        <f t="shared" si="0"/>
        <v>-4000</v>
      </c>
      <c r="M23" s="54"/>
      <c r="N23" s="54"/>
    </row>
    <row r="24" spans="2:14" x14ac:dyDescent="0.2">
      <c r="B24" s="50"/>
      <c r="C24" s="25" t="str">
        <f>+C17</f>
        <v>Gastos por arriendo de Automóviles (Actualizados)</v>
      </c>
      <c r="D24" s="20"/>
      <c r="E24" s="56">
        <f>-E17</f>
        <v>-1250000</v>
      </c>
      <c r="F24" s="56">
        <f>SUM(E21:E24)</f>
        <v>-9772000</v>
      </c>
      <c r="G24" s="52"/>
      <c r="H24" s="46"/>
      <c r="I24" s="54"/>
      <c r="J24" s="57"/>
      <c r="K24" s="59"/>
      <c r="L24" s="60">
        <f>SUM(L21:L23)</f>
        <v>1422000</v>
      </c>
      <c r="M24" s="54"/>
      <c r="N24" s="54"/>
    </row>
    <row r="25" spans="2:14" x14ac:dyDescent="0.2">
      <c r="B25" s="50"/>
      <c r="C25" s="25"/>
      <c r="D25" s="20"/>
      <c r="E25" s="51"/>
      <c r="F25" s="20"/>
      <c r="G25" s="52"/>
      <c r="H25" s="46"/>
      <c r="I25" s="54"/>
      <c r="J25" s="54"/>
      <c r="K25" s="54"/>
      <c r="L25" s="54"/>
      <c r="M25" s="54"/>
      <c r="N25" s="54"/>
    </row>
    <row r="26" spans="2:14" x14ac:dyDescent="0.2">
      <c r="B26" s="50"/>
      <c r="C26" s="61" t="s">
        <v>45</v>
      </c>
      <c r="D26" s="62"/>
      <c r="E26" s="63"/>
      <c r="F26" s="63">
        <f>SUM(F11:F24)</f>
        <v>403000</v>
      </c>
      <c r="G26" s="52"/>
      <c r="H26" s="46"/>
      <c r="I26" s="54"/>
      <c r="J26" s="54"/>
      <c r="K26" s="54"/>
      <c r="L26" s="54"/>
      <c r="M26" s="54"/>
      <c r="N26" s="54"/>
    </row>
    <row r="27" spans="2:14" x14ac:dyDescent="0.2">
      <c r="B27" s="50"/>
      <c r="C27" s="21"/>
      <c r="D27" s="16"/>
      <c r="E27" s="29"/>
      <c r="F27" s="29"/>
      <c r="G27" s="52"/>
      <c r="H27" s="46"/>
      <c r="I27" s="54"/>
      <c r="J27" s="54"/>
      <c r="K27" s="54"/>
      <c r="L27" s="54"/>
      <c r="M27" s="54"/>
      <c r="N27" s="54"/>
    </row>
    <row r="28" spans="2:14" x14ac:dyDescent="0.2">
      <c r="B28" s="50"/>
      <c r="C28" s="25" t="s">
        <v>46</v>
      </c>
      <c r="D28" s="20"/>
      <c r="E28" s="51">
        <v>2000000</v>
      </c>
      <c r="F28" s="29"/>
      <c r="G28" s="52"/>
      <c r="H28" s="46"/>
      <c r="I28" s="54"/>
      <c r="J28" s="54"/>
      <c r="K28" s="54"/>
      <c r="L28" s="54"/>
      <c r="M28" s="54"/>
      <c r="N28" s="54"/>
    </row>
    <row r="29" spans="2:14" x14ac:dyDescent="0.2">
      <c r="B29" s="50"/>
      <c r="C29" s="20" t="s">
        <v>47</v>
      </c>
      <c r="D29" s="20"/>
      <c r="E29" s="51">
        <v>684562</v>
      </c>
      <c r="F29" s="29">
        <f>SUM(E28:E29)</f>
        <v>2684562</v>
      </c>
      <c r="G29" s="52"/>
      <c r="H29" s="46"/>
      <c r="I29" s="54"/>
      <c r="J29" s="54"/>
      <c r="K29" s="54"/>
      <c r="L29" s="54"/>
      <c r="M29" s="54"/>
      <c r="N29" s="54"/>
    </row>
    <row r="30" spans="2:14" x14ac:dyDescent="0.2">
      <c r="B30" s="50"/>
      <c r="C30" s="46"/>
      <c r="D30" s="46"/>
      <c r="E30" s="46"/>
      <c r="F30" s="46"/>
      <c r="G30" s="52"/>
      <c r="H30" s="46"/>
      <c r="I30" s="54"/>
      <c r="J30" s="54"/>
      <c r="K30" s="54"/>
      <c r="L30" s="54"/>
      <c r="M30" s="54"/>
      <c r="N30" s="54"/>
    </row>
    <row r="31" spans="2:14" x14ac:dyDescent="0.2">
      <c r="B31" s="50"/>
      <c r="C31" s="61" t="s">
        <v>48</v>
      </c>
      <c r="D31" s="62"/>
      <c r="E31" s="63"/>
      <c r="F31" s="63">
        <f>SUM(F26:F29)</f>
        <v>3087562</v>
      </c>
      <c r="G31" s="52"/>
      <c r="H31" s="46"/>
      <c r="I31" s="54"/>
      <c r="J31" s="54"/>
      <c r="K31" s="54"/>
      <c r="L31" s="54"/>
      <c r="M31" s="54"/>
      <c r="N31" s="54"/>
    </row>
    <row r="32" spans="2:14" x14ac:dyDescent="0.2">
      <c r="B32" s="50"/>
      <c r="C32" s="21"/>
      <c r="D32" s="16"/>
      <c r="E32" s="29"/>
      <c r="F32" s="29"/>
      <c r="G32" s="52"/>
      <c r="H32" s="46"/>
      <c r="I32" s="54"/>
      <c r="J32" s="54"/>
      <c r="K32" s="54"/>
      <c r="L32" s="54"/>
      <c r="M32" s="54"/>
      <c r="N32" s="54"/>
    </row>
    <row r="33" spans="2:14" x14ac:dyDescent="0.2">
      <c r="B33" s="50"/>
      <c r="C33" s="21" t="s">
        <v>49</v>
      </c>
      <c r="D33" s="64">
        <v>0.25</v>
      </c>
      <c r="E33" s="29"/>
      <c r="F33" s="29">
        <f>ROUND(F31*D33,0)</f>
        <v>771891</v>
      </c>
      <c r="G33" s="52"/>
      <c r="H33" s="46"/>
      <c r="I33" s="54"/>
      <c r="J33" s="54"/>
      <c r="K33" s="54"/>
      <c r="L33" s="54"/>
      <c r="M33" s="54"/>
      <c r="N33" s="54"/>
    </row>
    <row r="34" spans="2:14" x14ac:dyDescent="0.2">
      <c r="B34" s="50"/>
      <c r="C34" s="25"/>
      <c r="D34" s="20"/>
      <c r="E34" s="20"/>
      <c r="F34" s="51"/>
      <c r="G34" s="52"/>
      <c r="H34" s="46"/>
      <c r="I34" s="54"/>
      <c r="J34" s="54"/>
      <c r="K34" s="54"/>
      <c r="L34" s="54"/>
      <c r="M34" s="54"/>
      <c r="N34" s="54"/>
    </row>
    <row r="35" spans="2:14" x14ac:dyDescent="0.2">
      <c r="B35" s="50"/>
      <c r="C35" s="25" t="s">
        <v>50</v>
      </c>
      <c r="D35" s="51">
        <f>(+E28+E29)*25.5%</f>
        <v>684563.31</v>
      </c>
      <c r="E35" s="20"/>
      <c r="F35" s="51"/>
      <c r="G35" s="52"/>
      <c r="H35" s="46"/>
      <c r="I35" s="54"/>
      <c r="J35" s="54"/>
      <c r="K35" s="54"/>
      <c r="L35" s="54"/>
      <c r="M35" s="54"/>
      <c r="N35" s="54"/>
    </row>
    <row r="36" spans="2:14" x14ac:dyDescent="0.2">
      <c r="B36" s="50"/>
      <c r="C36" s="25" t="s">
        <v>51</v>
      </c>
      <c r="D36" s="51">
        <f>+D35*65%</f>
        <v>444966.15150000004</v>
      </c>
      <c r="E36" s="20"/>
      <c r="F36" s="56">
        <f>-D36</f>
        <v>-444966.15150000004</v>
      </c>
      <c r="G36" s="52"/>
      <c r="H36" s="46"/>
      <c r="I36" s="54"/>
      <c r="J36" s="54"/>
      <c r="K36" s="54"/>
      <c r="L36" s="54"/>
      <c r="M36" s="54"/>
      <c r="N36" s="54"/>
    </row>
    <row r="37" spans="2:14" x14ac:dyDescent="0.2">
      <c r="B37" s="50"/>
      <c r="C37" s="25"/>
      <c r="D37" s="20"/>
      <c r="E37" s="20"/>
      <c r="F37" s="20"/>
      <c r="G37" s="52"/>
      <c r="H37" s="46"/>
    </row>
    <row r="38" spans="2:14" x14ac:dyDescent="0.2">
      <c r="B38" s="50"/>
      <c r="C38" s="61" t="s">
        <v>52</v>
      </c>
      <c r="D38" s="62"/>
      <c r="E38" s="62"/>
      <c r="F38" s="63">
        <f>SUM(F33:F36)</f>
        <v>326924.84849999996</v>
      </c>
      <c r="G38" s="52"/>
      <c r="H38" s="46"/>
    </row>
    <row r="39" spans="2:14" x14ac:dyDescent="0.2">
      <c r="B39" s="50"/>
      <c r="C39" s="25"/>
      <c r="D39" s="20"/>
      <c r="E39" s="20"/>
      <c r="F39" s="20"/>
      <c r="G39" s="52"/>
      <c r="H39" s="46"/>
    </row>
    <row r="40" spans="2:14" x14ac:dyDescent="0.2">
      <c r="B40" s="50"/>
      <c r="C40" s="21" t="s">
        <v>53</v>
      </c>
      <c r="D40" s="16"/>
      <c r="E40" s="29"/>
      <c r="F40" s="29">
        <f>SUM(F33:F36)</f>
        <v>326924.84849999996</v>
      </c>
      <c r="G40" s="52"/>
      <c r="H40" s="46"/>
    </row>
    <row r="41" spans="2:14" x14ac:dyDescent="0.2">
      <c r="B41" s="50"/>
      <c r="C41" s="21" t="s">
        <v>54</v>
      </c>
      <c r="D41" s="65">
        <v>0.4</v>
      </c>
      <c r="E41" s="29"/>
      <c r="F41" s="29">
        <f>-ROUND(E24*D41,0)</f>
        <v>500000</v>
      </c>
      <c r="G41" s="52"/>
      <c r="H41" s="46"/>
    </row>
    <row r="42" spans="2:14" x14ac:dyDescent="0.2">
      <c r="B42" s="50"/>
      <c r="C42" s="21"/>
      <c r="D42" s="16"/>
      <c r="E42" s="29"/>
      <c r="F42" s="29"/>
      <c r="G42" s="52"/>
      <c r="H42" s="46"/>
    </row>
    <row r="43" spans="2:14" ht="13.5" thickBot="1" x14ac:dyDescent="0.25">
      <c r="B43" s="66"/>
      <c r="C43" s="67" t="s">
        <v>55</v>
      </c>
      <c r="D43" s="68"/>
      <c r="E43" s="69"/>
      <c r="F43" s="69">
        <f>SUM(F40:F41)</f>
        <v>826924.84849999996</v>
      </c>
      <c r="G43" s="70"/>
      <c r="H43" s="46"/>
    </row>
    <row r="44" spans="2:14" x14ac:dyDescent="0.2">
      <c r="B44" s="18"/>
      <c r="C44" s="21"/>
      <c r="D44" s="65"/>
      <c r="E44" s="29"/>
      <c r="F44" s="29"/>
      <c r="G44" s="20"/>
      <c r="H44" s="46"/>
    </row>
    <row r="45" spans="2:14" x14ac:dyDescent="0.2">
      <c r="H45" s="46"/>
    </row>
    <row r="46" spans="2:14" x14ac:dyDescent="0.2">
      <c r="H46" s="46"/>
    </row>
    <row r="47" spans="2:14" x14ac:dyDescent="0.2">
      <c r="H47" s="46"/>
    </row>
    <row r="48" spans="2:14" x14ac:dyDescent="0.2">
      <c r="H48" s="46"/>
    </row>
    <row r="49" spans="8:20" x14ac:dyDescent="0.2">
      <c r="H49" s="20"/>
    </row>
    <row r="50" spans="8:20" x14ac:dyDescent="0.2">
      <c r="H50" s="71"/>
    </row>
    <row r="51" spans="8:20" x14ac:dyDescent="0.2">
      <c r="H51" s="20"/>
    </row>
    <row r="52" spans="8:20" x14ac:dyDescent="0.2">
      <c r="H52" s="20"/>
    </row>
    <row r="53" spans="8:20" x14ac:dyDescent="0.2">
      <c r="H53" s="20"/>
    </row>
    <row r="54" spans="8:20" x14ac:dyDescent="0.2">
      <c r="H54" s="20"/>
    </row>
    <row r="55" spans="8:20" x14ac:dyDescent="0.2">
      <c r="H55" s="20"/>
    </row>
    <row r="56" spans="8:20" x14ac:dyDescent="0.2">
      <c r="H56" s="20"/>
    </row>
    <row r="57" spans="8:20" x14ac:dyDescent="0.2">
      <c r="H57" s="20"/>
    </row>
    <row r="58" spans="8:20" x14ac:dyDescent="0.2">
      <c r="H58" s="20"/>
    </row>
    <row r="59" spans="8:20" x14ac:dyDescent="0.2">
      <c r="H59" s="20"/>
      <c r="T59" s="72"/>
    </row>
    <row r="60" spans="8:20" x14ac:dyDescent="0.2">
      <c r="H60" s="20"/>
    </row>
    <row r="61" spans="8:20" x14ac:dyDescent="0.2">
      <c r="H61" s="20"/>
    </row>
    <row r="62" spans="8:20" x14ac:dyDescent="0.2">
      <c r="H62" s="20"/>
    </row>
    <row r="63" spans="8:20" x14ac:dyDescent="0.2">
      <c r="H63" s="20"/>
    </row>
    <row r="64" spans="8:20" x14ac:dyDescent="0.2">
      <c r="H64" s="20"/>
    </row>
    <row r="65" spans="2:8" x14ac:dyDescent="0.2">
      <c r="H65" s="20"/>
    </row>
    <row r="66" spans="2:8" x14ac:dyDescent="0.2">
      <c r="H66" s="20"/>
    </row>
    <row r="67" spans="2:8" x14ac:dyDescent="0.2">
      <c r="H67" s="20"/>
    </row>
    <row r="68" spans="2:8" x14ac:dyDescent="0.2">
      <c r="H68" s="20"/>
    </row>
    <row r="69" spans="2:8" x14ac:dyDescent="0.2">
      <c r="H69" s="20"/>
    </row>
    <row r="70" spans="2:8" x14ac:dyDescent="0.2">
      <c r="H70" s="20"/>
    </row>
    <row r="71" spans="2:8" x14ac:dyDescent="0.2">
      <c r="H71" s="20"/>
    </row>
    <row r="72" spans="2:8" x14ac:dyDescent="0.2">
      <c r="H72" s="20"/>
    </row>
    <row r="73" spans="2:8" x14ac:dyDescent="0.2">
      <c r="H73" s="20"/>
    </row>
    <row r="74" spans="2:8" x14ac:dyDescent="0.2">
      <c r="H74" s="20"/>
    </row>
    <row r="75" spans="2:8" x14ac:dyDescent="0.2">
      <c r="H75" s="20"/>
    </row>
    <row r="76" spans="2:8" x14ac:dyDescent="0.2">
      <c r="H76" s="20"/>
    </row>
    <row r="77" spans="2:8" x14ac:dyDescent="0.2">
      <c r="H77" s="20"/>
    </row>
    <row r="78" spans="2:8" x14ac:dyDescent="0.2">
      <c r="H78" s="20"/>
    </row>
    <row r="79" spans="2:8" x14ac:dyDescent="0.2">
      <c r="B79" s="73"/>
      <c r="G79" s="74"/>
      <c r="H79" s="74"/>
    </row>
    <row r="80" spans="2:8" x14ac:dyDescent="0.2">
      <c r="B80" s="73"/>
      <c r="G80" s="74"/>
      <c r="H80" s="74"/>
    </row>
    <row r="81" spans="2:8" x14ac:dyDescent="0.2">
      <c r="B81" s="73"/>
      <c r="G81" s="74"/>
      <c r="H81" s="74"/>
    </row>
    <row r="82" spans="2:8" x14ac:dyDescent="0.2">
      <c r="B82" s="73"/>
      <c r="G82" s="74"/>
      <c r="H82" s="74"/>
    </row>
    <row r="83" spans="2:8" x14ac:dyDescent="0.2">
      <c r="B83" s="73"/>
      <c r="G83" s="74"/>
      <c r="H83" s="74"/>
    </row>
    <row r="84" spans="2:8" x14ac:dyDescent="0.2">
      <c r="B84" s="73"/>
      <c r="G84" s="74"/>
      <c r="H84" s="74"/>
    </row>
    <row r="85" spans="2:8" x14ac:dyDescent="0.2">
      <c r="B85" s="73"/>
      <c r="G85" s="74"/>
      <c r="H85" s="74"/>
    </row>
  </sheetData>
  <mergeCells count="1">
    <mergeCell ref="C7:F8"/>
  </mergeCells>
  <printOptions horizontalCentered="1"/>
  <pageMargins left="0.19685039370078741" right="0.19685039370078741" top="0.59055118110236227" bottom="0.19685039370078741" header="0.31496062992125984" footer="0.31496062992125984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80"/>
  <sheetViews>
    <sheetView showGridLines="0" zoomScale="80" zoomScaleNormal="80" workbookViewId="0">
      <selection activeCell="D3" sqref="D3:D5"/>
    </sheetView>
  </sheetViews>
  <sheetFormatPr baseColWidth="10" defaultColWidth="9.140625" defaultRowHeight="12.75" x14ac:dyDescent="0.2"/>
  <cols>
    <col min="1" max="2" width="9.140625" style="42"/>
    <col min="3" max="3" width="5.140625" style="183" bestFit="1" customWidth="1"/>
    <col min="4" max="4" width="51.42578125" style="42" bestFit="1" customWidth="1"/>
    <col min="5" max="5" width="17.28515625" style="42" customWidth="1"/>
    <col min="6" max="6" width="16.140625" style="42" customWidth="1"/>
    <col min="7" max="8" width="11.28515625" style="42" bestFit="1" customWidth="1"/>
    <col min="9" max="9" width="9.28515625" style="42" bestFit="1" customWidth="1"/>
    <col min="10" max="10" width="12.7109375" style="42" customWidth="1"/>
    <col min="11" max="11" width="12.140625" style="42" customWidth="1"/>
    <col min="12" max="12" width="9.28515625" style="42" bestFit="1" customWidth="1"/>
    <col min="13" max="16384" width="9.140625" style="42"/>
  </cols>
  <sheetData>
    <row r="1" spans="2:13" ht="13.5" thickBot="1" x14ac:dyDescent="0.25"/>
    <row r="2" spans="2:13" ht="13.5" thickBot="1" x14ac:dyDescent="0.25">
      <c r="B2" s="43"/>
      <c r="C2" s="184"/>
      <c r="D2" s="5"/>
      <c r="E2" s="44"/>
      <c r="F2" s="44"/>
      <c r="G2" s="44"/>
      <c r="H2" s="44"/>
      <c r="I2" s="44"/>
      <c r="J2" s="44"/>
      <c r="K2" s="44"/>
      <c r="L2" s="44"/>
      <c r="M2" s="45"/>
    </row>
    <row r="3" spans="2:13" x14ac:dyDescent="0.2">
      <c r="B3" s="47"/>
      <c r="C3" s="185"/>
      <c r="D3" s="5" t="s">
        <v>195</v>
      </c>
      <c r="E3" s="46"/>
      <c r="F3" s="46"/>
      <c r="G3" s="46"/>
      <c r="H3" s="46"/>
      <c r="I3" s="46"/>
      <c r="J3" s="46"/>
      <c r="K3" s="46"/>
      <c r="L3" s="46"/>
      <c r="M3" s="48"/>
    </row>
    <row r="4" spans="2:13" x14ac:dyDescent="0.2">
      <c r="B4" s="47"/>
      <c r="C4" s="185"/>
      <c r="D4" s="9" t="s">
        <v>196</v>
      </c>
      <c r="E4" s="46"/>
      <c r="F4" s="46"/>
      <c r="G4" s="46"/>
      <c r="H4" s="46"/>
      <c r="I4" s="46"/>
      <c r="J4" s="46"/>
      <c r="K4" s="46"/>
      <c r="L4" s="46"/>
      <c r="M4" s="48"/>
    </row>
    <row r="5" spans="2:13" x14ac:dyDescent="0.2">
      <c r="B5" s="47"/>
      <c r="C5" s="185"/>
      <c r="D5" s="9" t="s">
        <v>197</v>
      </c>
      <c r="E5" s="46"/>
      <c r="F5" s="46"/>
      <c r="G5" s="46"/>
      <c r="H5" s="46"/>
      <c r="I5" s="46"/>
      <c r="J5" s="46"/>
      <c r="K5" s="46"/>
      <c r="L5" s="46"/>
      <c r="M5" s="48"/>
    </row>
    <row r="6" spans="2:13" x14ac:dyDescent="0.2">
      <c r="B6" s="47"/>
      <c r="C6" s="185"/>
      <c r="D6" s="46"/>
      <c r="E6" s="46"/>
      <c r="F6" s="46"/>
      <c r="G6" s="46"/>
      <c r="H6" s="46"/>
      <c r="I6" s="46"/>
      <c r="J6" s="46"/>
      <c r="K6" s="46"/>
      <c r="L6" s="46"/>
      <c r="M6" s="48"/>
    </row>
    <row r="7" spans="2:13" x14ac:dyDescent="0.2">
      <c r="B7" s="47"/>
      <c r="C7" s="185"/>
      <c r="D7" s="49" t="s">
        <v>169</v>
      </c>
      <c r="E7" s="46"/>
      <c r="F7" s="46"/>
      <c r="G7" s="46"/>
      <c r="H7" s="46"/>
      <c r="I7" s="46"/>
      <c r="J7" s="46"/>
      <c r="K7" s="46"/>
      <c r="L7" s="46"/>
      <c r="M7" s="48"/>
    </row>
    <row r="8" spans="2:13" x14ac:dyDescent="0.2">
      <c r="B8" s="47"/>
      <c r="C8" s="185"/>
      <c r="D8" s="46"/>
      <c r="E8" s="46"/>
      <c r="F8" s="46"/>
      <c r="G8" s="46"/>
      <c r="H8" s="46"/>
      <c r="I8" s="46"/>
      <c r="J8" s="46"/>
      <c r="K8" s="46"/>
      <c r="L8" s="46"/>
      <c r="M8" s="48"/>
    </row>
    <row r="9" spans="2:13" x14ac:dyDescent="0.2">
      <c r="B9" s="47"/>
      <c r="C9" s="185"/>
      <c r="D9" s="49" t="s">
        <v>56</v>
      </c>
      <c r="E9" s="46"/>
      <c r="F9" s="46"/>
      <c r="G9" s="46"/>
      <c r="H9" s="46"/>
      <c r="I9" s="46"/>
      <c r="J9" s="46"/>
      <c r="K9" s="46"/>
      <c r="L9" s="46"/>
      <c r="M9" s="48"/>
    </row>
    <row r="10" spans="2:13" x14ac:dyDescent="0.2">
      <c r="B10" s="47"/>
      <c r="C10" s="185"/>
      <c r="D10" s="321" t="s">
        <v>57</v>
      </c>
      <c r="E10" s="75"/>
      <c r="F10" s="323" t="s">
        <v>58</v>
      </c>
      <c r="G10" s="324" t="s">
        <v>59</v>
      </c>
      <c r="H10" s="325" t="s">
        <v>60</v>
      </c>
      <c r="I10" s="323" t="s">
        <v>61</v>
      </c>
      <c r="J10" s="325" t="s">
        <v>62</v>
      </c>
      <c r="K10" s="325"/>
      <c r="L10" s="317" t="s">
        <v>63</v>
      </c>
      <c r="M10" s="48"/>
    </row>
    <row r="11" spans="2:13" ht="25.5" x14ac:dyDescent="0.2">
      <c r="B11" s="76"/>
      <c r="C11" s="150"/>
      <c r="D11" s="322"/>
      <c r="E11" s="77"/>
      <c r="F11" s="323"/>
      <c r="G11" s="324"/>
      <c r="H11" s="325"/>
      <c r="I11" s="324"/>
      <c r="J11" s="78" t="s">
        <v>64</v>
      </c>
      <c r="K11" s="78" t="s">
        <v>65</v>
      </c>
      <c r="L11" s="318"/>
      <c r="M11" s="48"/>
    </row>
    <row r="12" spans="2:13" x14ac:dyDescent="0.2">
      <c r="B12" s="79"/>
      <c r="C12" s="186"/>
      <c r="D12" s="80" t="s">
        <v>66</v>
      </c>
      <c r="E12" s="81"/>
      <c r="F12" s="82">
        <f>SUM(G12:I12)</f>
        <v>0</v>
      </c>
      <c r="G12" s="83">
        <v>0</v>
      </c>
      <c r="H12" s="84">
        <v>0</v>
      </c>
      <c r="I12" s="83">
        <v>0</v>
      </c>
      <c r="J12" s="84">
        <v>0</v>
      </c>
      <c r="K12" s="84">
        <v>0</v>
      </c>
      <c r="L12" s="82">
        <v>0</v>
      </c>
      <c r="M12" s="48"/>
    </row>
    <row r="13" spans="2:13" x14ac:dyDescent="0.2">
      <c r="B13" s="76"/>
      <c r="C13" s="150"/>
      <c r="D13" s="85" t="s">
        <v>67</v>
      </c>
      <c r="E13" s="86"/>
      <c r="F13" s="87"/>
      <c r="G13" s="88"/>
      <c r="H13" s="89"/>
      <c r="I13" s="88"/>
      <c r="J13" s="90"/>
      <c r="K13" s="91"/>
      <c r="L13" s="92"/>
      <c r="M13" s="93"/>
    </row>
    <row r="14" spans="2:13" x14ac:dyDescent="0.2">
      <c r="B14" s="76"/>
      <c r="C14" s="150"/>
      <c r="D14" s="94" t="s">
        <v>48</v>
      </c>
      <c r="E14" s="95"/>
      <c r="F14" s="96">
        <f>SUM(G14:I14)</f>
        <v>3087562</v>
      </c>
      <c r="G14" s="97">
        <f>+'Desarrollo Ejercicio n°7 A'!F31</f>
        <v>3087562</v>
      </c>
      <c r="H14" s="91"/>
      <c r="I14" s="97"/>
      <c r="J14" s="91"/>
      <c r="K14" s="91"/>
      <c r="L14" s="96"/>
      <c r="M14" s="48"/>
    </row>
    <row r="15" spans="2:13" x14ac:dyDescent="0.2">
      <c r="B15" s="76"/>
      <c r="C15" s="150"/>
      <c r="D15" s="94" t="s">
        <v>68</v>
      </c>
      <c r="E15" s="95"/>
      <c r="F15" s="96">
        <f>SUM(G15:I15)</f>
        <v>3570000</v>
      </c>
      <c r="G15" s="97"/>
      <c r="H15" s="91">
        <f>+G71</f>
        <v>3570000</v>
      </c>
      <c r="I15" s="97"/>
      <c r="J15" s="91"/>
      <c r="K15" s="91"/>
      <c r="L15" s="96"/>
      <c r="M15" s="48"/>
    </row>
    <row r="16" spans="2:13" x14ac:dyDescent="0.2">
      <c r="B16" s="76"/>
      <c r="C16" s="150"/>
      <c r="D16" s="85" t="s">
        <v>69</v>
      </c>
      <c r="E16" s="86"/>
      <c r="F16" s="96"/>
      <c r="G16" s="88"/>
      <c r="H16" s="91"/>
      <c r="I16" s="97"/>
      <c r="J16" s="91"/>
      <c r="K16" s="91"/>
      <c r="L16" s="96"/>
      <c r="M16" s="48"/>
    </row>
    <row r="17" spans="2:13" x14ac:dyDescent="0.2">
      <c r="B17" s="76"/>
      <c r="C17" s="150"/>
      <c r="D17" s="98" t="s">
        <v>23</v>
      </c>
      <c r="E17" s="99"/>
      <c r="F17" s="100">
        <f>SUM(G17:I17)</f>
        <v>-150000</v>
      </c>
      <c r="G17" s="97">
        <f>-'Desarrollo Ejercicio n°7 A'!E18</f>
        <v>-150000</v>
      </c>
      <c r="H17" s="91"/>
      <c r="I17" s="97"/>
      <c r="J17" s="91"/>
      <c r="K17" s="91"/>
      <c r="L17" s="96"/>
      <c r="M17" s="48"/>
    </row>
    <row r="18" spans="2:13" x14ac:dyDescent="0.2">
      <c r="B18" s="76"/>
      <c r="C18" s="150"/>
      <c r="D18" s="80" t="s">
        <v>70</v>
      </c>
      <c r="E18" s="81"/>
      <c r="F18" s="82">
        <f>SUM(F14:F17)</f>
        <v>6507562</v>
      </c>
      <c r="G18" s="83">
        <f>SUM(G14:G17)</f>
        <v>2937562</v>
      </c>
      <c r="H18" s="84">
        <f>SUM(H14:H17)</f>
        <v>3570000</v>
      </c>
      <c r="I18" s="83">
        <f t="shared" ref="I18:L18" si="0">SUM(I14:I17)</f>
        <v>0</v>
      </c>
      <c r="J18" s="84">
        <f t="shared" si="0"/>
        <v>0</v>
      </c>
      <c r="K18" s="84">
        <f t="shared" si="0"/>
        <v>0</v>
      </c>
      <c r="L18" s="82">
        <f t="shared" si="0"/>
        <v>0</v>
      </c>
      <c r="M18" s="48"/>
    </row>
    <row r="19" spans="2:13" x14ac:dyDescent="0.2">
      <c r="B19" s="76"/>
      <c r="C19" s="150"/>
      <c r="D19" s="94"/>
      <c r="E19" s="95"/>
      <c r="F19" s="101"/>
      <c r="G19" s="97"/>
      <c r="H19" s="101"/>
      <c r="I19" s="97"/>
      <c r="J19" s="101"/>
      <c r="K19" s="97"/>
      <c r="L19" s="101"/>
      <c r="M19" s="48"/>
    </row>
    <row r="20" spans="2:13" x14ac:dyDescent="0.2">
      <c r="B20" s="76"/>
      <c r="C20" s="150"/>
      <c r="D20" s="85" t="s">
        <v>71</v>
      </c>
      <c r="E20" s="95"/>
      <c r="F20" s="91"/>
      <c r="G20" s="97"/>
      <c r="H20" s="91"/>
      <c r="I20" s="97"/>
      <c r="J20" s="91"/>
      <c r="K20" s="97"/>
      <c r="L20" s="91"/>
      <c r="M20" s="48"/>
    </row>
    <row r="21" spans="2:13" x14ac:dyDescent="0.2">
      <c r="B21" s="76"/>
      <c r="C21" s="150"/>
      <c r="D21" s="94" t="s">
        <v>72</v>
      </c>
      <c r="E21" s="96">
        <f>+G77</f>
        <v>3024000</v>
      </c>
      <c r="F21" s="91">
        <f>SUM(G21:I21)</f>
        <v>-3024000</v>
      </c>
      <c r="G21" s="97">
        <f>-ROUND(G18*H77,0)</f>
        <v>-1766650</v>
      </c>
      <c r="H21" s="91">
        <f>-(+E21+G21)</f>
        <v>-1257350</v>
      </c>
      <c r="I21" s="97"/>
      <c r="J21" s="91"/>
      <c r="K21" s="97"/>
      <c r="L21" s="91"/>
      <c r="M21" s="48"/>
    </row>
    <row r="22" spans="2:13" x14ac:dyDescent="0.2">
      <c r="B22" s="76"/>
      <c r="C22" s="150"/>
      <c r="D22" s="94" t="s">
        <v>73</v>
      </c>
      <c r="E22" s="96">
        <f>+G78</f>
        <v>2004000</v>
      </c>
      <c r="F22" s="91">
        <f>SUM(G22:I22)</f>
        <v>-2004000</v>
      </c>
      <c r="G22" s="97">
        <f>-ROUND(G18*H78,0)</f>
        <v>-1170912</v>
      </c>
      <c r="H22" s="91">
        <f>-(+E22+G22)</f>
        <v>-833088</v>
      </c>
      <c r="I22" s="46"/>
      <c r="J22" s="102"/>
      <c r="K22" s="46"/>
      <c r="L22" s="102"/>
      <c r="M22" s="48"/>
    </row>
    <row r="23" spans="2:13" x14ac:dyDescent="0.2">
      <c r="B23" s="76"/>
      <c r="C23" s="150"/>
      <c r="D23" s="103" t="s">
        <v>74</v>
      </c>
      <c r="E23" s="104">
        <f>SUM(E21:E22)</f>
        <v>5028000</v>
      </c>
      <c r="F23" s="102"/>
      <c r="G23" s="46"/>
      <c r="H23" s="102"/>
      <c r="I23" s="46"/>
      <c r="J23" s="102"/>
      <c r="K23" s="46"/>
      <c r="L23" s="102"/>
      <c r="M23" s="48"/>
    </row>
    <row r="24" spans="2:13" x14ac:dyDescent="0.2">
      <c r="B24" s="76"/>
      <c r="C24" s="150"/>
      <c r="D24" s="105"/>
      <c r="E24" s="106"/>
      <c r="F24" s="102"/>
      <c r="G24" s="46"/>
      <c r="H24" s="102"/>
      <c r="I24" s="46"/>
      <c r="J24" s="102"/>
      <c r="K24" s="46"/>
      <c r="L24" s="102"/>
      <c r="M24" s="48"/>
    </row>
    <row r="25" spans="2:13" x14ac:dyDescent="0.2">
      <c r="B25" s="76"/>
      <c r="C25" s="150"/>
      <c r="D25" s="80" t="s">
        <v>75</v>
      </c>
      <c r="E25" s="81"/>
      <c r="F25" s="84">
        <f>SUM(F18:F24)</f>
        <v>1479562</v>
      </c>
      <c r="G25" s="83">
        <f t="shared" ref="G25:L25" si="1">SUM(G18:G24)</f>
        <v>0</v>
      </c>
      <c r="H25" s="84">
        <f>SUM(H18:H24)</f>
        <v>1479562</v>
      </c>
      <c r="I25" s="83">
        <f t="shared" si="1"/>
        <v>0</v>
      </c>
      <c r="J25" s="84">
        <f t="shared" si="1"/>
        <v>0</v>
      </c>
      <c r="K25" s="83">
        <f t="shared" si="1"/>
        <v>0</v>
      </c>
      <c r="L25" s="84">
        <f t="shared" si="1"/>
        <v>0</v>
      </c>
      <c r="M25" s="48"/>
    </row>
    <row r="26" spans="2:13" x14ac:dyDescent="0.2">
      <c r="B26" s="76"/>
      <c r="C26" s="150"/>
      <c r="D26" s="107"/>
      <c r="E26" s="107"/>
      <c r="F26" s="56"/>
      <c r="G26" s="56"/>
      <c r="H26" s="56"/>
      <c r="I26" s="56"/>
      <c r="J26" s="56"/>
      <c r="K26" s="56"/>
      <c r="L26" s="56"/>
      <c r="M26" s="48"/>
    </row>
    <row r="27" spans="2:13" x14ac:dyDescent="0.2">
      <c r="B27" s="76"/>
      <c r="C27" s="150"/>
      <c r="D27" s="49" t="s">
        <v>76</v>
      </c>
      <c r="E27" s="108" t="s">
        <v>94</v>
      </c>
      <c r="F27" s="108" t="s">
        <v>95</v>
      </c>
      <c r="G27" s="46"/>
      <c r="H27" s="46"/>
      <c r="I27" s="46"/>
      <c r="J27" s="46"/>
      <c r="K27" s="46"/>
      <c r="L27" s="46"/>
      <c r="M27" s="48"/>
    </row>
    <row r="28" spans="2:13" x14ac:dyDescent="0.2">
      <c r="B28" s="76"/>
      <c r="C28" s="150"/>
      <c r="D28" s="46"/>
      <c r="E28" s="46"/>
      <c r="F28" s="46"/>
      <c r="G28" s="46"/>
      <c r="H28" s="46"/>
      <c r="I28" s="46"/>
      <c r="J28" s="46"/>
      <c r="K28" s="46"/>
      <c r="L28" s="46"/>
      <c r="M28" s="48"/>
    </row>
    <row r="29" spans="2:13" x14ac:dyDescent="0.2">
      <c r="B29" s="76"/>
      <c r="C29" s="150"/>
      <c r="D29" s="46" t="s">
        <v>172</v>
      </c>
      <c r="E29" s="290">
        <f>+'Desarrollo Ejercicio n°7 A'!F31*20%</f>
        <v>617512.4</v>
      </c>
      <c r="F29" s="109">
        <f>+'Desarrollo Ejercicio n°7 A'!F31*80%</f>
        <v>2470049.6</v>
      </c>
      <c r="G29" s="46"/>
      <c r="H29" s="46"/>
      <c r="I29" s="46"/>
      <c r="J29" s="46"/>
      <c r="K29" s="46"/>
      <c r="L29" s="46"/>
      <c r="M29" s="48"/>
    </row>
    <row r="30" spans="2:13" x14ac:dyDescent="0.2">
      <c r="B30" s="76"/>
      <c r="C30" s="150"/>
      <c r="D30" s="46" t="s">
        <v>96</v>
      </c>
      <c r="E30" s="109">
        <f>-G21</f>
        <v>1766650</v>
      </c>
      <c r="F30" s="109">
        <f>-G22</f>
        <v>1170912</v>
      </c>
      <c r="G30" s="46"/>
      <c r="H30" s="46"/>
      <c r="I30" s="46"/>
      <c r="J30" s="46"/>
      <c r="K30" s="46"/>
      <c r="L30" s="46"/>
      <c r="M30" s="48"/>
    </row>
    <row r="31" spans="2:13" x14ac:dyDescent="0.2">
      <c r="B31" s="76"/>
      <c r="C31" s="150"/>
      <c r="D31" s="46" t="s">
        <v>91</v>
      </c>
      <c r="E31" s="291">
        <f>-H21</f>
        <v>1257350</v>
      </c>
      <c r="F31" s="110">
        <f>-H22</f>
        <v>833088</v>
      </c>
      <c r="G31" s="46"/>
      <c r="H31" s="46"/>
      <c r="I31" s="46"/>
      <c r="J31" s="46"/>
      <c r="K31" s="46"/>
      <c r="L31" s="46"/>
      <c r="M31" s="48"/>
    </row>
    <row r="32" spans="2:13" x14ac:dyDescent="0.2">
      <c r="B32" s="76"/>
      <c r="C32" s="150"/>
      <c r="D32" s="46"/>
      <c r="E32" s="111"/>
      <c r="F32" s="111"/>
      <c r="G32" s="46"/>
      <c r="H32" s="46"/>
      <c r="I32" s="46"/>
      <c r="J32" s="46"/>
      <c r="K32" s="46"/>
      <c r="L32" s="46"/>
      <c r="M32" s="48"/>
    </row>
    <row r="33" spans="2:13" x14ac:dyDescent="0.2">
      <c r="B33" s="76"/>
      <c r="C33" s="150"/>
      <c r="D33" s="112" t="s">
        <v>173</v>
      </c>
      <c r="E33" s="113">
        <f>SUM(E29:E32)</f>
        <v>3641512.4</v>
      </c>
      <c r="F33" s="114">
        <f>SUM(F29:F32)</f>
        <v>4474049.5999999996</v>
      </c>
      <c r="G33" s="46"/>
      <c r="H33" s="46"/>
      <c r="I33" s="46"/>
      <c r="J33" s="46"/>
      <c r="K33" s="46"/>
      <c r="L33" s="46"/>
      <c r="M33" s="48"/>
    </row>
    <row r="34" spans="2:13" x14ac:dyDescent="0.2">
      <c r="B34" s="76"/>
      <c r="C34" s="150"/>
      <c r="D34" s="107"/>
      <c r="E34" s="107"/>
      <c r="F34" s="107"/>
      <c r="G34" s="46"/>
      <c r="H34" s="46"/>
      <c r="I34" s="46"/>
      <c r="J34" s="46"/>
      <c r="K34" s="46"/>
      <c r="L34" s="46"/>
      <c r="M34" s="48"/>
    </row>
    <row r="35" spans="2:13" x14ac:dyDescent="0.2">
      <c r="B35" s="76"/>
      <c r="C35" s="150"/>
      <c r="D35" s="49" t="s">
        <v>97</v>
      </c>
      <c r="E35" s="107"/>
      <c r="F35" s="107"/>
      <c r="G35" s="46"/>
      <c r="H35" s="46"/>
      <c r="I35" s="46"/>
      <c r="J35" s="46"/>
      <c r="K35" s="46"/>
      <c r="L35" s="46"/>
      <c r="M35" s="48"/>
    </row>
    <row r="36" spans="2:13" x14ac:dyDescent="0.2">
      <c r="B36" s="76"/>
      <c r="C36" s="150"/>
      <c r="D36" s="107"/>
      <c r="E36" s="107"/>
      <c r="F36" s="107"/>
      <c r="G36" s="46"/>
      <c r="H36" s="46"/>
      <c r="I36" s="46"/>
      <c r="J36" s="46"/>
      <c r="K36" s="46"/>
      <c r="L36" s="46"/>
      <c r="M36" s="48"/>
    </row>
    <row r="37" spans="2:13" x14ac:dyDescent="0.2">
      <c r="B37" s="76"/>
      <c r="C37" s="155" t="s">
        <v>116</v>
      </c>
      <c r="D37" s="172" t="s">
        <v>175</v>
      </c>
      <c r="E37" s="107"/>
      <c r="F37" s="107"/>
      <c r="G37" s="46"/>
      <c r="I37" s="46"/>
      <c r="J37" s="46"/>
      <c r="K37" s="46"/>
      <c r="L37" s="46"/>
      <c r="M37" s="48"/>
    </row>
    <row r="38" spans="2:13" x14ac:dyDescent="0.2">
      <c r="B38" s="76"/>
      <c r="C38" s="150"/>
      <c r="D38" s="172"/>
      <c r="E38" s="107"/>
      <c r="F38" s="107"/>
      <c r="G38" s="46"/>
      <c r="I38" s="46"/>
      <c r="J38" s="46"/>
      <c r="K38" s="46"/>
      <c r="L38" s="46"/>
      <c r="M38" s="48"/>
    </row>
    <row r="39" spans="2:13" x14ac:dyDescent="0.2">
      <c r="B39" s="76"/>
      <c r="C39" s="150"/>
      <c r="D39" s="42" t="s">
        <v>174</v>
      </c>
      <c r="F39" s="107"/>
      <c r="G39" s="46"/>
      <c r="I39" s="46"/>
      <c r="J39" s="88">
        <f>+E31</f>
        <v>1257350</v>
      </c>
      <c r="K39" s="46"/>
      <c r="L39" s="46"/>
      <c r="M39" s="48"/>
    </row>
    <row r="40" spans="2:13" x14ac:dyDescent="0.2">
      <c r="B40" s="76"/>
      <c r="C40" s="150"/>
      <c r="D40" s="25" t="s">
        <v>98</v>
      </c>
      <c r="E40" s="107"/>
      <c r="F40" s="107"/>
      <c r="G40" s="46"/>
      <c r="I40" s="46"/>
      <c r="J40" s="46">
        <v>0</v>
      </c>
      <c r="K40" s="46"/>
      <c r="L40" s="46"/>
      <c r="M40" s="48"/>
    </row>
    <row r="41" spans="2:13" x14ac:dyDescent="0.2">
      <c r="B41" s="76"/>
      <c r="C41" s="150"/>
      <c r="D41" s="21" t="s">
        <v>102</v>
      </c>
      <c r="E41" s="107"/>
      <c r="F41" s="107"/>
      <c r="G41" s="46"/>
      <c r="I41" s="46"/>
      <c r="J41" s="171">
        <f>SUM(J39:J40)</f>
        <v>1257350</v>
      </c>
      <c r="K41" s="180" t="s">
        <v>110</v>
      </c>
      <c r="L41" s="46"/>
      <c r="M41" s="48"/>
    </row>
    <row r="42" spans="2:13" x14ac:dyDescent="0.2">
      <c r="B42" s="76"/>
      <c r="C42" s="150"/>
      <c r="D42" s="21"/>
      <c r="E42" s="107"/>
      <c r="F42" s="107"/>
      <c r="G42" s="46"/>
      <c r="H42" s="170"/>
      <c r="I42" s="46"/>
      <c r="J42" s="46"/>
      <c r="K42" s="178"/>
      <c r="L42" s="46"/>
      <c r="M42" s="48"/>
    </row>
    <row r="43" spans="2:13" x14ac:dyDescent="0.2">
      <c r="B43" s="76"/>
      <c r="C43" s="155" t="s">
        <v>99</v>
      </c>
      <c r="D43" s="21" t="s">
        <v>106</v>
      </c>
      <c r="E43" s="107"/>
      <c r="F43" s="107"/>
      <c r="G43" s="46"/>
      <c r="H43" s="170"/>
      <c r="I43" s="46"/>
      <c r="J43" s="46"/>
      <c r="K43" s="178"/>
      <c r="L43" s="46"/>
      <c r="M43" s="48"/>
    </row>
    <row r="44" spans="2:13" x14ac:dyDescent="0.2">
      <c r="B44" s="76"/>
      <c r="C44" s="150"/>
      <c r="D44" s="21"/>
      <c r="E44" s="107"/>
      <c r="F44" s="107"/>
      <c r="G44" s="46"/>
      <c r="H44" s="170"/>
      <c r="I44" s="46"/>
      <c r="J44" s="46"/>
      <c r="K44" s="178"/>
      <c r="L44" s="46"/>
      <c r="M44" s="48"/>
    </row>
    <row r="45" spans="2:13" x14ac:dyDescent="0.2">
      <c r="B45" s="76"/>
      <c r="C45" s="150"/>
      <c r="D45" s="25" t="s">
        <v>100</v>
      </c>
      <c r="E45" s="107"/>
      <c r="F45" s="107"/>
      <c r="G45" s="46"/>
      <c r="H45" s="170"/>
      <c r="I45" s="46"/>
      <c r="J45" s="174">
        <f>+'Desarrollo Ejercicio n°7 A'!F31</f>
        <v>3087562</v>
      </c>
      <c r="K45" s="180" t="s">
        <v>111</v>
      </c>
      <c r="L45" s="46"/>
      <c r="M45" s="48"/>
    </row>
    <row r="46" spans="2:13" x14ac:dyDescent="0.2">
      <c r="B46" s="76"/>
      <c r="C46" s="150"/>
      <c r="D46" s="25" t="s">
        <v>103</v>
      </c>
      <c r="E46" s="107"/>
      <c r="F46" s="107"/>
      <c r="G46" s="46"/>
      <c r="H46" s="170"/>
      <c r="I46" s="46"/>
      <c r="J46" s="174">
        <f>+'Desarrollo Ejercicio n°7 A'!F33</f>
        <v>771891</v>
      </c>
      <c r="K46" s="46"/>
      <c r="L46" s="46"/>
      <c r="M46" s="48"/>
    </row>
    <row r="47" spans="2:13" x14ac:dyDescent="0.2">
      <c r="B47" s="76"/>
      <c r="C47" s="150"/>
      <c r="D47" s="25"/>
      <c r="E47" s="107"/>
      <c r="F47" s="107"/>
      <c r="G47" s="46"/>
      <c r="H47" s="170"/>
      <c r="I47" s="46"/>
      <c r="J47" s="174"/>
      <c r="K47" s="46"/>
      <c r="L47" s="46"/>
      <c r="M47" s="48"/>
    </row>
    <row r="48" spans="2:13" x14ac:dyDescent="0.2">
      <c r="B48" s="76"/>
      <c r="C48" s="150"/>
      <c r="D48" s="25" t="s">
        <v>101</v>
      </c>
      <c r="E48" s="107"/>
      <c r="F48" s="107"/>
      <c r="G48" s="46"/>
      <c r="H48" s="170"/>
      <c r="I48" s="173">
        <v>0.2</v>
      </c>
      <c r="J48" s="174">
        <f>ROUND(J45*I48,0)</f>
        <v>617512</v>
      </c>
      <c r="K48" s="46"/>
      <c r="L48" s="46"/>
      <c r="M48" s="48"/>
    </row>
    <row r="49" spans="2:13" x14ac:dyDescent="0.2">
      <c r="B49" s="76"/>
      <c r="C49" s="150"/>
      <c r="D49" s="21" t="s">
        <v>102</v>
      </c>
      <c r="E49" s="107"/>
      <c r="F49" s="107"/>
      <c r="G49" s="46"/>
      <c r="H49" s="170"/>
      <c r="I49" s="46"/>
      <c r="J49" s="176">
        <f>+J48</f>
        <v>617512</v>
      </c>
      <c r="K49" s="46"/>
      <c r="L49" s="46"/>
      <c r="M49" s="48"/>
    </row>
    <row r="50" spans="2:13" x14ac:dyDescent="0.2">
      <c r="B50" s="76"/>
      <c r="C50" s="150"/>
      <c r="D50" s="21"/>
      <c r="E50" s="107"/>
      <c r="F50" s="107"/>
      <c r="G50" s="46"/>
      <c r="H50" s="170"/>
      <c r="I50" s="46"/>
      <c r="J50" s="46"/>
      <c r="K50" s="46"/>
      <c r="L50" s="46"/>
      <c r="M50" s="48"/>
    </row>
    <row r="51" spans="2:13" x14ac:dyDescent="0.2">
      <c r="B51" s="76"/>
      <c r="C51" s="150"/>
      <c r="D51" s="21" t="s">
        <v>104</v>
      </c>
      <c r="E51" s="107"/>
      <c r="F51" s="107"/>
      <c r="G51" s="46"/>
      <c r="H51" s="170"/>
      <c r="I51" s="46"/>
      <c r="J51" s="175">
        <f>ROUND(J46*I48,0)</f>
        <v>154378</v>
      </c>
      <c r="K51" s="46"/>
      <c r="L51" s="46"/>
      <c r="M51" s="48"/>
    </row>
    <row r="52" spans="2:13" x14ac:dyDescent="0.2">
      <c r="B52" s="76"/>
      <c r="C52" s="150"/>
      <c r="D52" s="21"/>
      <c r="E52" s="107"/>
      <c r="F52" s="107"/>
      <c r="G52" s="46"/>
      <c r="H52" s="170"/>
      <c r="I52" s="46"/>
      <c r="J52" s="174"/>
      <c r="K52" s="46"/>
      <c r="L52" s="46"/>
      <c r="M52" s="48"/>
    </row>
    <row r="53" spans="2:13" x14ac:dyDescent="0.2">
      <c r="B53" s="76"/>
      <c r="C53" s="155" t="s">
        <v>105</v>
      </c>
      <c r="D53" s="21" t="s">
        <v>107</v>
      </c>
      <c r="E53" s="107"/>
      <c r="F53" s="107"/>
      <c r="G53" s="46"/>
      <c r="H53" s="170"/>
      <c r="I53" s="46"/>
      <c r="J53" s="174"/>
      <c r="K53" s="46"/>
      <c r="L53" s="46"/>
      <c r="M53" s="48"/>
    </row>
    <row r="54" spans="2:13" x14ac:dyDescent="0.2">
      <c r="B54" s="76"/>
      <c r="C54" s="150"/>
      <c r="D54" s="21"/>
      <c r="E54" s="107"/>
      <c r="F54" s="107"/>
      <c r="G54" s="46"/>
      <c r="H54" s="170"/>
      <c r="I54" s="46"/>
      <c r="J54" s="174"/>
      <c r="K54" s="46"/>
      <c r="L54" s="46"/>
      <c r="M54" s="48"/>
    </row>
    <row r="55" spans="2:13" x14ac:dyDescent="0.2">
      <c r="B55" s="76"/>
      <c r="C55" s="150"/>
      <c r="D55" s="25" t="s">
        <v>102</v>
      </c>
      <c r="E55" s="107"/>
      <c r="F55" s="107"/>
      <c r="G55" s="46"/>
      <c r="H55" s="170"/>
      <c r="I55" s="46"/>
      <c r="J55" s="174">
        <f>+J41+J49</f>
        <v>1874862</v>
      </c>
      <c r="K55" s="46"/>
      <c r="L55" s="46"/>
      <c r="M55" s="48"/>
    </row>
    <row r="56" spans="2:13" x14ac:dyDescent="0.2">
      <c r="B56" s="76"/>
      <c r="C56" s="150"/>
      <c r="D56" s="25" t="s">
        <v>108</v>
      </c>
      <c r="E56" s="107"/>
      <c r="F56" s="107"/>
      <c r="G56" s="46"/>
      <c r="H56" s="170"/>
      <c r="I56" s="173">
        <v>0.4</v>
      </c>
      <c r="J56" s="174">
        <f>ROUND(J55*I56,0)</f>
        <v>749945</v>
      </c>
      <c r="K56" s="46"/>
      <c r="L56" s="46"/>
      <c r="M56" s="48"/>
    </row>
    <row r="57" spans="2:13" x14ac:dyDescent="0.2">
      <c r="B57" s="76"/>
      <c r="C57" s="150"/>
      <c r="D57" s="25" t="s">
        <v>103</v>
      </c>
      <c r="E57" s="107"/>
      <c r="F57" s="107"/>
      <c r="G57" s="46"/>
      <c r="H57" s="170"/>
      <c r="I57" s="46"/>
      <c r="J57" s="56">
        <f>-J51</f>
        <v>-154378</v>
      </c>
      <c r="K57" s="46"/>
      <c r="L57" s="46"/>
      <c r="M57" s="48"/>
    </row>
    <row r="58" spans="2:13" x14ac:dyDescent="0.2">
      <c r="B58" s="76"/>
      <c r="C58" s="150"/>
      <c r="D58" s="21" t="s">
        <v>109</v>
      </c>
      <c r="E58" s="107"/>
      <c r="F58" s="107"/>
      <c r="G58" s="46"/>
      <c r="H58" s="170"/>
      <c r="I58" s="46"/>
      <c r="J58" s="176">
        <f>SUM(J56:J57)</f>
        <v>595567</v>
      </c>
      <c r="K58" s="46"/>
      <c r="L58" s="46"/>
      <c r="M58" s="48"/>
    </row>
    <row r="59" spans="2:13" x14ac:dyDescent="0.2">
      <c r="B59" s="76"/>
      <c r="C59" s="150"/>
      <c r="D59" s="46"/>
      <c r="E59" s="46"/>
      <c r="F59" s="46"/>
      <c r="G59" s="46"/>
      <c r="H59" s="46"/>
      <c r="I59" s="46"/>
      <c r="J59" s="46"/>
      <c r="K59" s="46"/>
      <c r="L59" s="46"/>
      <c r="M59" s="48"/>
    </row>
    <row r="60" spans="2:13" x14ac:dyDescent="0.2">
      <c r="B60" s="76"/>
      <c r="C60" s="150"/>
      <c r="E60" s="46"/>
      <c r="F60" s="46"/>
      <c r="G60" s="46"/>
      <c r="H60" s="46"/>
      <c r="I60" s="46"/>
      <c r="J60" s="46"/>
      <c r="K60" s="46"/>
      <c r="L60" s="46"/>
      <c r="M60" s="48"/>
    </row>
    <row r="61" spans="2:13" x14ac:dyDescent="0.2">
      <c r="B61" s="76"/>
      <c r="C61" s="150"/>
      <c r="D61" s="319" t="s">
        <v>112</v>
      </c>
      <c r="E61" s="319"/>
      <c r="F61" s="319"/>
      <c r="G61" s="319"/>
      <c r="H61" s="319"/>
      <c r="I61" s="46"/>
      <c r="J61" s="46"/>
      <c r="K61" s="46"/>
      <c r="L61" s="46"/>
      <c r="M61" s="48"/>
    </row>
    <row r="62" spans="2:13" x14ac:dyDescent="0.2">
      <c r="B62" s="76"/>
      <c r="C62" s="150"/>
      <c r="D62" s="319"/>
      <c r="E62" s="319"/>
      <c r="F62" s="319"/>
      <c r="G62" s="319"/>
      <c r="H62" s="319"/>
      <c r="I62" s="46"/>
      <c r="J62" s="46"/>
      <c r="K62" s="46"/>
      <c r="L62" s="46"/>
      <c r="M62" s="48"/>
    </row>
    <row r="63" spans="2:13" x14ac:dyDescent="0.2">
      <c r="B63" s="76"/>
      <c r="C63" s="150"/>
      <c r="D63" s="179"/>
      <c r="E63" s="179"/>
      <c r="F63" s="179"/>
      <c r="G63" s="179"/>
      <c r="H63" s="179"/>
      <c r="I63" s="46"/>
      <c r="J63" s="46"/>
      <c r="K63" s="46"/>
      <c r="L63" s="46"/>
      <c r="M63" s="48"/>
    </row>
    <row r="64" spans="2:13" x14ac:dyDescent="0.2">
      <c r="B64" s="76"/>
      <c r="C64" s="150"/>
      <c r="D64" s="320" t="s">
        <v>113</v>
      </c>
      <c r="E64" s="320"/>
      <c r="F64" s="320"/>
      <c r="G64" s="320"/>
      <c r="H64" s="320"/>
      <c r="I64" s="46"/>
      <c r="J64" s="46"/>
      <c r="K64" s="46"/>
      <c r="L64" s="46"/>
      <c r="M64" s="48"/>
    </row>
    <row r="65" spans="2:13" x14ac:dyDescent="0.2">
      <c r="B65" s="76"/>
      <c r="C65" s="150"/>
      <c r="D65" s="320"/>
      <c r="E65" s="320"/>
      <c r="F65" s="320"/>
      <c r="G65" s="320"/>
      <c r="H65" s="320"/>
      <c r="I65" s="46"/>
      <c r="J65" s="46"/>
      <c r="K65" s="46"/>
      <c r="L65" s="46"/>
      <c r="M65" s="48"/>
    </row>
    <row r="66" spans="2:13" x14ac:dyDescent="0.2">
      <c r="B66" s="76"/>
      <c r="C66" s="150"/>
      <c r="D66" s="46"/>
      <c r="E66" s="46"/>
      <c r="F66" s="46"/>
      <c r="G66" s="46"/>
      <c r="H66" s="46"/>
      <c r="I66" s="46"/>
      <c r="J66" s="46"/>
      <c r="K66" s="46"/>
      <c r="L66" s="46"/>
      <c r="M66" s="48"/>
    </row>
    <row r="67" spans="2:13" x14ac:dyDescent="0.2">
      <c r="B67" s="76"/>
      <c r="C67" s="150"/>
      <c r="D67" s="46"/>
      <c r="E67" s="46"/>
      <c r="F67" s="46"/>
      <c r="G67" s="46"/>
      <c r="H67" s="46"/>
      <c r="I67" s="46"/>
      <c r="J67" s="46"/>
      <c r="K67" s="46"/>
      <c r="L67" s="46"/>
      <c r="M67" s="48"/>
    </row>
    <row r="68" spans="2:13" x14ac:dyDescent="0.2">
      <c r="B68" s="76"/>
      <c r="C68" s="150"/>
      <c r="D68" s="115" t="s">
        <v>79</v>
      </c>
      <c r="E68" s="46"/>
      <c r="F68" s="46"/>
      <c r="G68" s="46"/>
      <c r="H68" s="46"/>
      <c r="I68" s="46"/>
      <c r="J68" s="46"/>
      <c r="K68" s="46"/>
      <c r="L68" s="46"/>
      <c r="M68" s="48"/>
    </row>
    <row r="69" spans="2:13" x14ac:dyDescent="0.2">
      <c r="B69" s="76"/>
      <c r="C69" s="150"/>
      <c r="D69" s="46"/>
      <c r="E69" s="46"/>
      <c r="F69" s="46"/>
      <c r="G69" s="46"/>
      <c r="H69" s="46"/>
      <c r="I69" s="46"/>
      <c r="J69" s="46"/>
      <c r="K69" s="46"/>
      <c r="L69" s="46"/>
      <c r="M69" s="48"/>
    </row>
    <row r="70" spans="2:13" x14ac:dyDescent="0.2">
      <c r="B70" s="76"/>
      <c r="C70" s="150"/>
      <c r="D70" s="116" t="s">
        <v>80</v>
      </c>
      <c r="E70" s="117" t="s">
        <v>81</v>
      </c>
      <c r="F70" s="117" t="s">
        <v>82</v>
      </c>
      <c r="G70" s="118" t="s">
        <v>60</v>
      </c>
      <c r="H70" s="46"/>
      <c r="I70" s="46"/>
      <c r="J70" s="46"/>
      <c r="K70" s="46"/>
      <c r="L70" s="46"/>
      <c r="M70" s="48"/>
    </row>
    <row r="71" spans="2:13" x14ac:dyDescent="0.2">
      <c r="B71" s="76"/>
      <c r="C71" s="150"/>
      <c r="D71" s="119">
        <f>-+'Planteamiento Ejercicio n°7'!G52*3</f>
        <v>15300000</v>
      </c>
      <c r="E71" s="120">
        <f>+D71/10</f>
        <v>1530000</v>
      </c>
      <c r="F71" s="120">
        <f>-+'Desarrollo Ejercicio n°7 A'!E22</f>
        <v>5100000</v>
      </c>
      <c r="G71" s="121">
        <f>-+'Planteamiento Ejercicio n°7'!G52-E71</f>
        <v>3570000</v>
      </c>
      <c r="H71" s="46"/>
      <c r="I71" s="46"/>
      <c r="J71" s="46"/>
      <c r="K71" s="46"/>
      <c r="L71" s="46"/>
      <c r="M71" s="48"/>
    </row>
    <row r="72" spans="2:13" x14ac:dyDescent="0.2">
      <c r="B72" s="76"/>
      <c r="C72" s="150"/>
      <c r="D72" s="107"/>
      <c r="E72" s="107"/>
      <c r="F72" s="107"/>
      <c r="G72" s="46"/>
      <c r="H72" s="46"/>
      <c r="I72" s="46"/>
      <c r="J72" s="46"/>
      <c r="K72" s="46"/>
      <c r="L72" s="46"/>
      <c r="M72" s="48"/>
    </row>
    <row r="73" spans="2:13" ht="25.5" x14ac:dyDescent="0.2">
      <c r="B73" s="76"/>
      <c r="C73" s="150"/>
      <c r="D73" s="122" t="s">
        <v>83</v>
      </c>
      <c r="E73" s="78" t="s">
        <v>84</v>
      </c>
      <c r="F73" s="75" t="s">
        <v>85</v>
      </c>
      <c r="G73" s="46"/>
      <c r="H73" s="46"/>
      <c r="I73" s="46"/>
      <c r="J73" s="46"/>
      <c r="K73" s="46"/>
      <c r="L73" s="46"/>
      <c r="M73" s="48"/>
    </row>
    <row r="74" spans="2:13" x14ac:dyDescent="0.2">
      <c r="B74" s="76"/>
      <c r="C74" s="150"/>
      <c r="D74" s="123">
        <f>+'Desarrollo Ejercicio n°7 A'!E28</f>
        <v>2000000</v>
      </c>
      <c r="E74" s="124">
        <v>0.342281</v>
      </c>
      <c r="F74" s="125">
        <f>+'Desarrollo Ejercicio n°7 A'!E28*E74</f>
        <v>684562</v>
      </c>
      <c r="G74" s="46"/>
      <c r="H74" s="46"/>
      <c r="I74" s="46"/>
      <c r="J74" s="107"/>
      <c r="K74" s="20"/>
      <c r="L74" s="46"/>
      <c r="M74" s="48"/>
    </row>
    <row r="75" spans="2:13" x14ac:dyDescent="0.2">
      <c r="B75" s="76"/>
      <c r="C75" s="150"/>
      <c r="D75" s="107"/>
      <c r="E75" s="107"/>
      <c r="F75" s="107"/>
      <c r="G75" s="107"/>
      <c r="H75" s="107"/>
      <c r="I75" s="46"/>
      <c r="J75" s="107"/>
      <c r="K75" s="20"/>
      <c r="L75" s="46"/>
      <c r="M75" s="48"/>
    </row>
    <row r="76" spans="2:13" x14ac:dyDescent="0.2">
      <c r="B76" s="76"/>
      <c r="C76" s="150"/>
      <c r="D76" s="46"/>
      <c r="E76" s="126" t="s">
        <v>86</v>
      </c>
      <c r="F76" s="126" t="s">
        <v>87</v>
      </c>
      <c r="G76" s="127" t="s">
        <v>88</v>
      </c>
      <c r="H76" s="126" t="s">
        <v>42</v>
      </c>
      <c r="I76" s="107"/>
      <c r="J76" s="107"/>
      <c r="K76" s="20"/>
      <c r="L76" s="46"/>
      <c r="M76" s="48"/>
    </row>
    <row r="77" spans="2:13" x14ac:dyDescent="0.2">
      <c r="B77" s="76"/>
      <c r="C77" s="150"/>
      <c r="D77" s="128" t="s">
        <v>77</v>
      </c>
      <c r="E77" s="101">
        <v>3000000</v>
      </c>
      <c r="F77" s="129">
        <v>8.0000000000000002E-3</v>
      </c>
      <c r="G77" s="130">
        <f>ROUND(E77*F77,0)+E77</f>
        <v>3024000</v>
      </c>
      <c r="H77" s="131">
        <f>ROUND(G77/G79,4)</f>
        <v>0.60140000000000005</v>
      </c>
      <c r="I77" s="107"/>
      <c r="J77" s="107"/>
      <c r="K77" s="20"/>
      <c r="L77" s="46"/>
      <c r="M77" s="48"/>
    </row>
    <row r="78" spans="2:13" x14ac:dyDescent="0.2">
      <c r="B78" s="76"/>
      <c r="C78" s="150"/>
      <c r="D78" s="132" t="s">
        <v>78</v>
      </c>
      <c r="E78" s="133">
        <v>2000000</v>
      </c>
      <c r="F78" s="134">
        <v>2E-3</v>
      </c>
      <c r="G78" s="121">
        <f>ROUND(E78*F78,0)+E78</f>
        <v>2004000</v>
      </c>
      <c r="H78" s="135">
        <f>ROUND(G78/G79,4)</f>
        <v>0.39860000000000001</v>
      </c>
      <c r="I78" s="107"/>
      <c r="J78" s="107"/>
      <c r="K78" s="20"/>
      <c r="L78" s="46"/>
      <c r="M78" s="48"/>
    </row>
    <row r="79" spans="2:13" x14ac:dyDescent="0.2">
      <c r="B79" s="76"/>
      <c r="C79" s="150"/>
      <c r="D79" s="107"/>
      <c r="E79" s="107"/>
      <c r="F79" s="107"/>
      <c r="G79" s="136">
        <f>SUM(G77:G78)</f>
        <v>5028000</v>
      </c>
      <c r="H79" s="137">
        <v>1</v>
      </c>
      <c r="I79" s="107"/>
      <c r="J79" s="107"/>
      <c r="K79" s="20"/>
      <c r="L79" s="46"/>
      <c r="M79" s="48"/>
    </row>
    <row r="80" spans="2:13" ht="13.5" thickBot="1" x14ac:dyDescent="0.25">
      <c r="B80" s="138"/>
      <c r="C80" s="187"/>
      <c r="D80" s="139"/>
      <c r="E80" s="139"/>
      <c r="F80" s="139"/>
      <c r="G80" s="139"/>
      <c r="H80" s="139"/>
      <c r="I80" s="139"/>
      <c r="J80" s="139"/>
      <c r="K80" s="139"/>
      <c r="L80" s="139"/>
      <c r="M80" s="140"/>
    </row>
  </sheetData>
  <mergeCells count="9">
    <mergeCell ref="L10:L11"/>
    <mergeCell ref="D61:H62"/>
    <mergeCell ref="D64:H65"/>
    <mergeCell ref="D10:D11"/>
    <mergeCell ref="F10:F11"/>
    <mergeCell ref="G10:G11"/>
    <mergeCell ref="H10:H11"/>
    <mergeCell ref="I10:I11"/>
    <mergeCell ref="J10:K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showGridLines="0" workbookViewId="0">
      <selection activeCell="C3" sqref="C3:C5"/>
    </sheetView>
  </sheetViews>
  <sheetFormatPr baseColWidth="10" defaultColWidth="11.42578125" defaultRowHeight="12.75" x14ac:dyDescent="0.2"/>
  <cols>
    <col min="1" max="2" width="11.42578125" style="1"/>
    <col min="3" max="3" width="3.5703125" style="2" bestFit="1" customWidth="1"/>
    <col min="4" max="4" width="3.85546875" style="1" customWidth="1"/>
    <col min="5" max="5" width="52.42578125" style="1" bestFit="1" customWidth="1"/>
    <col min="6" max="6" width="9.85546875" style="1" bestFit="1" customWidth="1"/>
    <col min="7" max="7" width="11.28515625" style="1" bestFit="1" customWidth="1"/>
    <col min="8" max="8" width="4.42578125" style="1" bestFit="1" customWidth="1"/>
    <col min="9" max="9" width="12" style="1" bestFit="1" customWidth="1"/>
    <col min="10" max="10" width="10.5703125" style="3" bestFit="1" customWidth="1"/>
    <col min="11" max="13" width="11.28515625" style="3" bestFit="1" customWidth="1"/>
    <col min="14" max="14" width="15.140625" style="1" bestFit="1" customWidth="1"/>
    <col min="15" max="15" width="13.7109375" style="1" bestFit="1" customWidth="1"/>
    <col min="16" max="16384" width="11.42578125" style="1"/>
  </cols>
  <sheetData>
    <row r="1" spans="1:15" ht="13.5" thickBot="1" x14ac:dyDescent="0.25"/>
    <row r="2" spans="1:15" ht="13.5" thickBot="1" x14ac:dyDescent="0.25">
      <c r="B2" s="4"/>
      <c r="C2" s="5"/>
      <c r="D2" s="6"/>
      <c r="E2" s="6"/>
      <c r="F2" s="6"/>
      <c r="G2" s="6"/>
      <c r="H2" s="6"/>
      <c r="I2" s="6"/>
      <c r="J2" s="7"/>
    </row>
    <row r="3" spans="1:15" x14ac:dyDescent="0.2">
      <c r="B3" s="8"/>
      <c r="C3" s="5" t="s">
        <v>195</v>
      </c>
      <c r="D3" s="9"/>
      <c r="E3" s="9"/>
      <c r="F3" s="9"/>
      <c r="G3" s="9"/>
      <c r="H3" s="9"/>
      <c r="I3" s="9"/>
      <c r="J3" s="10"/>
    </row>
    <row r="4" spans="1:15" x14ac:dyDescent="0.2">
      <c r="B4" s="8"/>
      <c r="C4" s="9" t="s">
        <v>196</v>
      </c>
      <c r="D4" s="9"/>
      <c r="E4" s="9"/>
      <c r="F4" s="9"/>
      <c r="G4" s="9"/>
      <c r="H4" s="9"/>
      <c r="I4" s="9"/>
      <c r="J4" s="10"/>
    </row>
    <row r="5" spans="1:15" x14ac:dyDescent="0.2">
      <c r="B5" s="8"/>
      <c r="C5" s="9" t="s">
        <v>197</v>
      </c>
      <c r="D5" s="9"/>
      <c r="E5" s="9"/>
      <c r="F5" s="9"/>
      <c r="G5" s="9"/>
      <c r="H5" s="9"/>
      <c r="I5" s="9"/>
      <c r="J5" s="10"/>
    </row>
    <row r="6" spans="1:15" x14ac:dyDescent="0.2">
      <c r="B6" s="8"/>
      <c r="C6" s="11"/>
      <c r="D6" s="9"/>
      <c r="E6" s="9"/>
      <c r="F6" s="9"/>
      <c r="G6" s="9"/>
      <c r="H6" s="9"/>
      <c r="I6" s="9"/>
      <c r="J6" s="10"/>
    </row>
    <row r="7" spans="1:15" s="3" customFormat="1" ht="15.75" customHeight="1" x14ac:dyDescent="0.2">
      <c r="A7" s="1"/>
      <c r="B7" s="8"/>
      <c r="C7" s="328" t="s">
        <v>176</v>
      </c>
      <c r="D7" s="328"/>
      <c r="E7" s="328"/>
      <c r="F7" s="328"/>
      <c r="G7" s="328"/>
      <c r="H7" s="328"/>
      <c r="I7" s="328"/>
      <c r="J7" s="10"/>
      <c r="N7" s="1"/>
      <c r="O7" s="1"/>
    </row>
    <row r="8" spans="1:15" s="3" customFormat="1" ht="15.75" customHeight="1" x14ac:dyDescent="0.2">
      <c r="A8" s="1"/>
      <c r="B8" s="8"/>
      <c r="C8" s="328"/>
      <c r="D8" s="328"/>
      <c r="E8" s="328"/>
      <c r="F8" s="328"/>
      <c r="G8" s="328"/>
      <c r="H8" s="328"/>
      <c r="I8" s="328"/>
      <c r="J8" s="10"/>
      <c r="N8" s="1"/>
      <c r="O8" s="1"/>
    </row>
    <row r="9" spans="1:15" s="3" customFormat="1" x14ac:dyDescent="0.2">
      <c r="A9" s="1"/>
      <c r="B9" s="8"/>
      <c r="C9" s="11"/>
      <c r="D9" s="9"/>
      <c r="E9" s="9"/>
      <c r="F9" s="9"/>
      <c r="G9" s="9"/>
      <c r="H9" s="9"/>
      <c r="I9" s="9"/>
      <c r="J9" s="10"/>
      <c r="N9" s="1"/>
      <c r="O9" s="1"/>
    </row>
    <row r="10" spans="1:15" s="3" customFormat="1" ht="12.75" customHeight="1" x14ac:dyDescent="0.2">
      <c r="A10" s="1"/>
      <c r="B10" s="8"/>
      <c r="C10" s="310" t="s">
        <v>138</v>
      </c>
      <c r="D10" s="310"/>
      <c r="E10" s="310"/>
      <c r="F10" s="310"/>
      <c r="G10" s="310"/>
      <c r="H10" s="310"/>
      <c r="I10" s="310"/>
      <c r="J10" s="10"/>
      <c r="N10" s="1"/>
      <c r="O10" s="1"/>
    </row>
    <row r="11" spans="1:15" s="3" customFormat="1" x14ac:dyDescent="0.2">
      <c r="A11" s="1"/>
      <c r="B11" s="8"/>
      <c r="C11" s="310"/>
      <c r="D11" s="310"/>
      <c r="E11" s="310"/>
      <c r="F11" s="310"/>
      <c r="G11" s="310"/>
      <c r="H11" s="310"/>
      <c r="I11" s="310"/>
      <c r="J11" s="10"/>
      <c r="N11" s="1"/>
      <c r="O11" s="1"/>
    </row>
    <row r="12" spans="1:15" s="3" customFormat="1" ht="26.25" customHeight="1" x14ac:dyDescent="0.2">
      <c r="A12" s="1"/>
      <c r="B12" s="8"/>
      <c r="C12" s="310"/>
      <c r="D12" s="310"/>
      <c r="E12" s="310"/>
      <c r="F12" s="310"/>
      <c r="G12" s="310"/>
      <c r="H12" s="310"/>
      <c r="I12" s="310"/>
      <c r="J12" s="10"/>
      <c r="N12" s="1"/>
      <c r="O12" s="1"/>
    </row>
    <row r="13" spans="1:15" s="3" customFormat="1" x14ac:dyDescent="0.2">
      <c r="A13" s="1"/>
      <c r="B13" s="8"/>
      <c r="C13" s="11"/>
      <c r="D13" s="12"/>
      <c r="E13" s="12"/>
      <c r="F13" s="12"/>
      <c r="G13" s="12"/>
      <c r="H13" s="12"/>
      <c r="I13" s="12"/>
      <c r="J13" s="10"/>
      <c r="L13" s="37"/>
      <c r="N13" s="1"/>
      <c r="O13" s="1"/>
    </row>
    <row r="14" spans="1:15" s="3" customFormat="1" ht="12.75" customHeight="1" x14ac:dyDescent="0.2">
      <c r="A14" s="1"/>
      <c r="B14" s="8"/>
      <c r="C14" s="11" t="s">
        <v>0</v>
      </c>
      <c r="D14" s="327" t="s">
        <v>179</v>
      </c>
      <c r="E14" s="327"/>
      <c r="F14" s="327"/>
      <c r="G14" s="327"/>
      <c r="H14" s="327"/>
      <c r="I14" s="327"/>
      <c r="J14" s="10"/>
      <c r="N14" s="1"/>
      <c r="O14" s="1"/>
    </row>
    <row r="15" spans="1:15" s="3" customFormat="1" x14ac:dyDescent="0.2">
      <c r="A15" s="1"/>
      <c r="B15" s="8"/>
      <c r="C15" s="11"/>
      <c r="D15" s="327"/>
      <c r="E15" s="327"/>
      <c r="F15" s="327"/>
      <c r="G15" s="327"/>
      <c r="H15" s="327"/>
      <c r="I15" s="327"/>
      <c r="J15" s="10"/>
      <c r="N15" s="1"/>
      <c r="O15" s="1"/>
    </row>
    <row r="16" spans="1:15" s="3" customFormat="1" x14ac:dyDescent="0.2">
      <c r="A16" s="1"/>
      <c r="B16" s="8"/>
      <c r="C16" s="11"/>
      <c r="D16" s="327"/>
      <c r="E16" s="327"/>
      <c r="F16" s="327"/>
      <c r="G16" s="327"/>
      <c r="H16" s="327"/>
      <c r="I16" s="327"/>
      <c r="J16" s="10"/>
      <c r="N16" s="1"/>
      <c r="O16" s="1"/>
    </row>
    <row r="17" spans="1:15" s="3" customFormat="1" x14ac:dyDescent="0.2">
      <c r="A17" s="1"/>
      <c r="B17" s="8"/>
      <c r="C17" s="11"/>
      <c r="D17" s="141"/>
      <c r="E17" s="141"/>
      <c r="F17" s="141"/>
      <c r="G17" s="141"/>
      <c r="H17" s="277" t="s">
        <v>140</v>
      </c>
      <c r="I17" s="141"/>
      <c r="J17" s="10"/>
      <c r="N17" s="1"/>
      <c r="O17" s="1"/>
    </row>
    <row r="18" spans="1:15" s="3" customFormat="1" x14ac:dyDescent="0.2">
      <c r="A18" s="1"/>
      <c r="B18" s="8"/>
      <c r="C18" s="11"/>
      <c r="D18" s="188" t="s">
        <v>167</v>
      </c>
      <c r="E18" s="141"/>
      <c r="F18" s="2" t="s">
        <v>139</v>
      </c>
      <c r="G18" s="273">
        <v>60000</v>
      </c>
      <c r="H18" s="278">
        <v>200</v>
      </c>
      <c r="I18" s="274">
        <f>ROUND(G18*H18,0)</f>
        <v>12000000</v>
      </c>
      <c r="J18" s="10"/>
      <c r="N18" s="14"/>
      <c r="O18" s="1"/>
    </row>
    <row r="19" spans="1:15" s="3" customFormat="1" x14ac:dyDescent="0.2">
      <c r="A19" s="1"/>
      <c r="B19" s="8"/>
      <c r="C19" s="11"/>
      <c r="D19" s="188" t="s">
        <v>168</v>
      </c>
      <c r="E19" s="141"/>
      <c r="F19" s="2" t="s">
        <v>139</v>
      </c>
      <c r="G19" s="273">
        <v>140000</v>
      </c>
      <c r="H19" s="278">
        <v>200</v>
      </c>
      <c r="I19" s="275">
        <f>ROUND(G19*H19,0)</f>
        <v>28000000</v>
      </c>
      <c r="J19" s="10"/>
      <c r="N19" s="14"/>
      <c r="O19" s="1"/>
    </row>
    <row r="20" spans="1:15" s="3" customFormat="1" ht="13.5" thickBot="1" x14ac:dyDescent="0.25">
      <c r="A20" s="1"/>
      <c r="B20" s="8"/>
      <c r="C20" s="11"/>
      <c r="D20" s="141"/>
      <c r="E20" s="141"/>
      <c r="F20" s="141"/>
      <c r="H20" s="141"/>
      <c r="I20" s="276">
        <f>SUM(I18:I19)</f>
        <v>40000000</v>
      </c>
      <c r="J20" s="10"/>
      <c r="N20" s="14"/>
      <c r="O20" s="1"/>
    </row>
    <row r="21" spans="1:15" s="3" customFormat="1" ht="13.5" thickTop="1" x14ac:dyDescent="0.2">
      <c r="A21" s="1"/>
      <c r="B21" s="8"/>
      <c r="C21" s="11"/>
      <c r="D21" s="141"/>
      <c r="E21" s="141"/>
      <c r="F21" s="141"/>
      <c r="G21" s="141"/>
      <c r="H21" s="141"/>
      <c r="I21" s="141"/>
      <c r="J21" s="10"/>
      <c r="N21" s="1"/>
      <c r="O21" s="1"/>
    </row>
    <row r="22" spans="1:15" s="3" customFormat="1" x14ac:dyDescent="0.2">
      <c r="A22" s="1"/>
      <c r="B22" s="8"/>
      <c r="C22" s="11"/>
      <c r="D22" s="141"/>
      <c r="E22" s="141"/>
      <c r="F22" s="141"/>
      <c r="G22" s="141"/>
      <c r="H22" s="141"/>
      <c r="I22" s="141"/>
      <c r="J22" s="10"/>
      <c r="N22" s="1"/>
      <c r="O22" s="1"/>
    </row>
    <row r="23" spans="1:15" s="3" customFormat="1" x14ac:dyDescent="0.2">
      <c r="A23" s="1"/>
      <c r="B23" s="8"/>
      <c r="C23" s="24" t="s">
        <v>1</v>
      </c>
      <c r="D23" s="311" t="s">
        <v>180</v>
      </c>
      <c r="E23" s="311"/>
      <c r="F23" s="311"/>
      <c r="G23" s="311"/>
      <c r="H23" s="311"/>
      <c r="I23" s="311"/>
      <c r="J23" s="10"/>
      <c r="N23" s="1"/>
      <c r="O23" s="1"/>
    </row>
    <row r="24" spans="1:15" s="3" customFormat="1" x14ac:dyDescent="0.2">
      <c r="A24" s="1"/>
      <c r="B24" s="8"/>
      <c r="C24" s="24"/>
      <c r="D24" s="311"/>
      <c r="E24" s="311"/>
      <c r="F24" s="311"/>
      <c r="G24" s="311"/>
      <c r="H24" s="311"/>
      <c r="I24" s="311"/>
      <c r="J24" s="10"/>
      <c r="N24" s="1"/>
      <c r="O24" s="1"/>
    </row>
    <row r="25" spans="1:15" s="3" customFormat="1" x14ac:dyDescent="0.2">
      <c r="A25" s="1"/>
      <c r="B25" s="8"/>
      <c r="C25" s="24"/>
      <c r="D25" s="188"/>
      <c r="E25" s="188"/>
      <c r="F25" s="188"/>
      <c r="G25" s="188"/>
      <c r="H25" s="188"/>
      <c r="I25" s="188"/>
      <c r="J25" s="10"/>
      <c r="N25" s="1"/>
      <c r="O25" s="1"/>
    </row>
    <row r="26" spans="1:15" x14ac:dyDescent="0.2">
      <c r="B26" s="8"/>
      <c r="C26" s="24"/>
      <c r="D26" s="188"/>
      <c r="E26" s="46" t="s">
        <v>177</v>
      </c>
      <c r="F26" s="88">
        <v>7600000</v>
      </c>
      <c r="G26" s="280"/>
      <c r="H26" s="188"/>
      <c r="I26" s="188"/>
      <c r="J26" s="10"/>
    </row>
    <row r="27" spans="1:15" x14ac:dyDescent="0.2">
      <c r="B27" s="8"/>
      <c r="C27" s="24"/>
      <c r="D27" s="188"/>
      <c r="E27" s="46" t="s">
        <v>117</v>
      </c>
      <c r="F27" s="88">
        <v>2400000</v>
      </c>
      <c r="G27" s="188"/>
      <c r="H27" s="188"/>
      <c r="I27" s="188"/>
      <c r="J27" s="10"/>
    </row>
    <row r="28" spans="1:15" x14ac:dyDescent="0.2">
      <c r="B28" s="8"/>
      <c r="C28" s="24"/>
      <c r="D28" s="188"/>
      <c r="E28" s="46" t="s">
        <v>118</v>
      </c>
      <c r="F28" s="189">
        <v>0.31578899999999999</v>
      </c>
      <c r="G28" s="188"/>
      <c r="H28" s="188"/>
      <c r="I28" s="188"/>
      <c r="J28" s="10"/>
    </row>
    <row r="29" spans="1:15" x14ac:dyDescent="0.2">
      <c r="B29" s="8"/>
      <c r="C29" s="24"/>
      <c r="D29" s="188"/>
      <c r="E29" s="46"/>
      <c r="F29" s="46"/>
      <c r="G29" s="188"/>
      <c r="H29" s="188"/>
      <c r="I29" s="188"/>
      <c r="J29" s="10"/>
    </row>
    <row r="30" spans="1:15" x14ac:dyDescent="0.2">
      <c r="B30" s="8"/>
      <c r="C30" s="24" t="s">
        <v>3</v>
      </c>
      <c r="D30" s="9" t="s">
        <v>189</v>
      </c>
      <c r="E30" s="13"/>
      <c r="F30" s="13"/>
      <c r="G30" s="13"/>
      <c r="H30" s="13"/>
      <c r="I30" s="9"/>
      <c r="J30" s="10"/>
    </row>
    <row r="31" spans="1:15" x14ac:dyDescent="0.2">
      <c r="B31" s="8"/>
      <c r="C31" s="24"/>
      <c r="D31" s="9"/>
      <c r="E31" s="13"/>
      <c r="F31" s="13"/>
      <c r="G31" s="13"/>
      <c r="H31" s="13"/>
      <c r="I31" s="9"/>
      <c r="J31" s="10"/>
    </row>
    <row r="32" spans="1:15" x14ac:dyDescent="0.2">
      <c r="B32" s="8"/>
      <c r="C32" s="24"/>
      <c r="D32" s="9" t="s">
        <v>178</v>
      </c>
      <c r="E32" s="13"/>
      <c r="F32" s="13"/>
      <c r="G32" s="13"/>
      <c r="H32" s="13"/>
      <c r="I32" s="88">
        <f>+'Desarrollo Ejerc n°8 B,C y D'!G15</f>
        <v>11100000</v>
      </c>
      <c r="J32" s="10"/>
    </row>
    <row r="33" spans="2:11" s="1" customFormat="1" x14ac:dyDescent="0.2">
      <c r="B33" s="8"/>
      <c r="C33" s="24"/>
      <c r="D33" s="9" t="s">
        <v>157</v>
      </c>
      <c r="E33" s="13"/>
      <c r="F33" s="13"/>
      <c r="G33" s="13"/>
      <c r="H33" s="13"/>
      <c r="I33" s="88">
        <f>+'Desarrollo Ejerc n°8 B,C y D'!H15</f>
        <v>500000</v>
      </c>
      <c r="J33" s="10"/>
      <c r="K33" s="3"/>
    </row>
    <row r="34" spans="2:11" s="1" customFormat="1" x14ac:dyDescent="0.2">
      <c r="B34" s="8"/>
      <c r="C34" s="24"/>
      <c r="D34" s="9" t="s">
        <v>158</v>
      </c>
      <c r="E34" s="13"/>
      <c r="F34" s="13"/>
      <c r="G34" s="13"/>
      <c r="H34" s="13"/>
      <c r="I34" s="88">
        <f>+'Desarrollo Ejerc n°8 B,C y D'!K15</f>
        <v>2400000</v>
      </c>
      <c r="J34" s="10"/>
      <c r="K34" s="3"/>
    </row>
    <row r="35" spans="2:11" s="1" customFormat="1" x14ac:dyDescent="0.2">
      <c r="B35" s="8"/>
      <c r="C35" s="24"/>
      <c r="D35" s="9"/>
      <c r="E35" s="13"/>
      <c r="F35" s="13"/>
      <c r="G35" s="13"/>
      <c r="H35" s="13"/>
      <c r="I35" s="9"/>
      <c r="J35" s="10"/>
      <c r="K35" s="3"/>
    </row>
    <row r="36" spans="2:11" s="1" customFormat="1" x14ac:dyDescent="0.2">
      <c r="B36" s="8"/>
      <c r="C36" s="24"/>
      <c r="D36" s="9"/>
      <c r="E36" s="13"/>
      <c r="F36" s="13"/>
      <c r="G36" s="13"/>
      <c r="H36" s="13"/>
      <c r="I36" s="9"/>
      <c r="J36" s="10"/>
      <c r="K36" s="3"/>
    </row>
    <row r="37" spans="2:11" s="1" customFormat="1" x14ac:dyDescent="0.2">
      <c r="B37" s="8"/>
      <c r="C37" s="24" t="s">
        <v>5</v>
      </c>
      <c r="D37" s="326" t="s">
        <v>192</v>
      </c>
      <c r="E37" s="326"/>
      <c r="F37" s="326"/>
      <c r="G37" s="326"/>
      <c r="H37" s="326"/>
      <c r="I37" s="326"/>
      <c r="J37" s="10"/>
      <c r="K37" s="3"/>
    </row>
    <row r="38" spans="2:11" s="1" customFormat="1" x14ac:dyDescent="0.2">
      <c r="B38" s="8"/>
      <c r="C38" s="9"/>
      <c r="D38" s="326"/>
      <c r="E38" s="326"/>
      <c r="F38" s="326"/>
      <c r="G38" s="326"/>
      <c r="H38" s="326"/>
      <c r="I38" s="326"/>
      <c r="J38" s="10"/>
      <c r="K38" s="3"/>
    </row>
    <row r="39" spans="2:11" s="1" customFormat="1" x14ac:dyDescent="0.2">
      <c r="B39" s="8"/>
      <c r="C39" s="9"/>
      <c r="D39" s="326"/>
      <c r="E39" s="326"/>
      <c r="F39" s="326"/>
      <c r="G39" s="326"/>
      <c r="H39" s="326"/>
      <c r="I39" s="326"/>
      <c r="J39" s="10"/>
      <c r="K39" s="3"/>
    </row>
    <row r="40" spans="2:11" s="1" customFormat="1" x14ac:dyDescent="0.2">
      <c r="B40" s="8"/>
      <c r="C40" s="9"/>
      <c r="D40" s="326"/>
      <c r="E40" s="326"/>
      <c r="F40" s="326"/>
      <c r="G40" s="326"/>
      <c r="H40" s="326"/>
      <c r="I40" s="326"/>
      <c r="J40" s="10"/>
      <c r="K40" s="3"/>
    </row>
    <row r="41" spans="2:11" s="1" customFormat="1" x14ac:dyDescent="0.2">
      <c r="B41" s="8"/>
      <c r="C41" s="9"/>
      <c r="D41" s="326"/>
      <c r="E41" s="326"/>
      <c r="F41" s="326"/>
      <c r="G41" s="326"/>
      <c r="H41" s="326"/>
      <c r="I41" s="326"/>
      <c r="J41" s="10"/>
      <c r="K41" s="3"/>
    </row>
    <row r="42" spans="2:11" s="1" customFormat="1" x14ac:dyDescent="0.2">
      <c r="B42" s="8"/>
      <c r="C42" s="9"/>
      <c r="D42" s="9"/>
      <c r="E42" s="13"/>
      <c r="F42" s="13"/>
      <c r="G42" s="13"/>
      <c r="H42" s="13"/>
      <c r="I42" s="9"/>
      <c r="J42" s="10"/>
      <c r="K42" s="3"/>
    </row>
    <row r="43" spans="2:11" s="1" customFormat="1" x14ac:dyDescent="0.2">
      <c r="B43" s="8"/>
      <c r="C43" s="11"/>
      <c r="D43" s="17" t="s">
        <v>13</v>
      </c>
      <c r="E43" s="13"/>
      <c r="F43" s="13"/>
      <c r="G43" s="13"/>
      <c r="H43" s="13"/>
      <c r="I43" s="9"/>
      <c r="J43" s="10"/>
      <c r="K43" s="3"/>
    </row>
    <row r="44" spans="2:11" s="1" customFormat="1" x14ac:dyDescent="0.2">
      <c r="B44" s="8"/>
      <c r="C44" s="11"/>
      <c r="D44" s="17"/>
      <c r="E44" s="13"/>
      <c r="F44" s="13"/>
      <c r="G44" s="13"/>
      <c r="H44" s="13"/>
      <c r="I44" s="9"/>
      <c r="J44" s="10"/>
      <c r="K44" s="3"/>
    </row>
    <row r="45" spans="2:11" s="1" customFormat="1" x14ac:dyDescent="0.2">
      <c r="B45" s="8"/>
      <c r="C45" s="11"/>
      <c r="D45" s="18" t="s">
        <v>14</v>
      </c>
      <c r="E45" s="16" t="s">
        <v>181</v>
      </c>
      <c r="F45" s="9"/>
      <c r="G45" s="19">
        <v>5500000</v>
      </c>
      <c r="H45" s="9"/>
      <c r="I45" s="9"/>
      <c r="J45" s="10"/>
      <c r="K45" s="3"/>
    </row>
    <row r="46" spans="2:11" s="1" customFormat="1" x14ac:dyDescent="0.2">
      <c r="B46" s="8"/>
      <c r="C46" s="11"/>
      <c r="D46" s="18"/>
      <c r="E46" s="20"/>
      <c r="F46" s="9"/>
      <c r="G46" s="9"/>
      <c r="H46" s="19"/>
      <c r="I46" s="9"/>
      <c r="J46" s="10"/>
      <c r="K46" s="3"/>
    </row>
    <row r="47" spans="2:11" s="1" customFormat="1" ht="15" x14ac:dyDescent="0.25">
      <c r="B47" s="8"/>
      <c r="C47" s="11"/>
      <c r="D47" s="18" t="s">
        <v>16</v>
      </c>
      <c r="E47" s="21" t="s">
        <v>119</v>
      </c>
      <c r="F47" s="9"/>
      <c r="G47" s="9"/>
      <c r="H47" s="9"/>
      <c r="I47" s="22"/>
      <c r="J47" s="23"/>
      <c r="K47" s="190"/>
    </row>
    <row r="48" spans="2:11" s="1" customFormat="1" x14ac:dyDescent="0.2">
      <c r="B48" s="8"/>
      <c r="C48" s="11"/>
      <c r="D48" s="18"/>
      <c r="E48" s="9" t="s">
        <v>20</v>
      </c>
      <c r="F48" s="9"/>
      <c r="G48" s="19">
        <v>650000</v>
      </c>
      <c r="H48" s="9"/>
      <c r="I48" s="9"/>
      <c r="J48" s="10"/>
      <c r="K48" s="3"/>
    </row>
    <row r="49" spans="2:15" x14ac:dyDescent="0.2">
      <c r="B49" s="8"/>
      <c r="C49" s="11"/>
      <c r="D49" s="18"/>
      <c r="E49" s="9" t="s">
        <v>23</v>
      </c>
      <c r="F49" s="9"/>
      <c r="G49" s="19">
        <v>215000</v>
      </c>
      <c r="H49" s="9"/>
      <c r="I49" s="9"/>
      <c r="J49" s="10"/>
    </row>
    <row r="50" spans="2:15" x14ac:dyDescent="0.2">
      <c r="B50" s="8"/>
      <c r="C50" s="11"/>
      <c r="D50" s="18"/>
      <c r="E50" s="9"/>
      <c r="F50" s="9"/>
      <c r="G50" s="19"/>
      <c r="H50" s="9"/>
      <c r="I50" s="9"/>
      <c r="J50" s="10"/>
    </row>
    <row r="51" spans="2:15" ht="15" x14ac:dyDescent="0.25">
      <c r="B51" s="8"/>
      <c r="C51" s="11"/>
      <c r="D51" s="18" t="s">
        <v>24</v>
      </c>
      <c r="E51" s="21" t="s">
        <v>120</v>
      </c>
      <c r="F51" s="9"/>
      <c r="G51" s="19"/>
      <c r="H51" s="9"/>
      <c r="I51" s="9"/>
      <c r="J51" s="10"/>
    </row>
    <row r="52" spans="2:15" x14ac:dyDescent="0.2">
      <c r="B52" s="8"/>
      <c r="C52" s="11"/>
      <c r="D52" s="18"/>
      <c r="E52" s="24" t="s">
        <v>141</v>
      </c>
      <c r="F52" s="9"/>
      <c r="G52" s="19">
        <v>0</v>
      </c>
      <c r="H52" s="9"/>
      <c r="I52" s="9"/>
      <c r="J52" s="10"/>
      <c r="M52" s="1"/>
    </row>
    <row r="53" spans="2:15" x14ac:dyDescent="0.2">
      <c r="B53" s="8"/>
      <c r="C53" s="11"/>
      <c r="D53" s="18"/>
      <c r="E53" s="24"/>
      <c r="F53" s="9"/>
      <c r="G53" s="19"/>
      <c r="H53" s="9"/>
      <c r="I53" s="9"/>
      <c r="J53" s="10"/>
      <c r="M53" s="1"/>
    </row>
    <row r="54" spans="2:15" x14ac:dyDescent="0.2">
      <c r="B54" s="8"/>
      <c r="C54" s="11"/>
      <c r="D54" s="18" t="s">
        <v>121</v>
      </c>
      <c r="E54" s="24" t="s">
        <v>182</v>
      </c>
      <c r="F54" s="9"/>
      <c r="G54" s="19">
        <f>+'Desarrollo Ejerc n°8 B,C y D'!E64</f>
        <v>0</v>
      </c>
      <c r="H54" s="9"/>
      <c r="I54" s="9"/>
      <c r="J54" s="10"/>
      <c r="M54" s="1"/>
    </row>
    <row r="55" spans="2:15" x14ac:dyDescent="0.2">
      <c r="B55" s="8"/>
      <c r="C55" s="11"/>
      <c r="D55" s="18"/>
      <c r="E55" s="24"/>
      <c r="F55" s="9"/>
      <c r="G55" s="19"/>
      <c r="H55" s="9"/>
      <c r="I55" s="9"/>
      <c r="J55" s="10"/>
      <c r="M55" s="1"/>
    </row>
    <row r="56" spans="2:15" x14ac:dyDescent="0.2">
      <c r="B56" s="8"/>
      <c r="C56" s="11"/>
      <c r="D56" s="18"/>
      <c r="E56" s="21" t="s">
        <v>183</v>
      </c>
      <c r="F56" s="9"/>
      <c r="G56" s="19"/>
      <c r="H56" s="9"/>
      <c r="I56" s="9"/>
      <c r="J56" s="10"/>
      <c r="M56" s="1"/>
    </row>
    <row r="57" spans="2:15" x14ac:dyDescent="0.2">
      <c r="B57" s="8"/>
      <c r="C57" s="11"/>
      <c r="D57" s="18"/>
      <c r="E57" s="21"/>
      <c r="F57" s="9"/>
      <c r="G57" s="19"/>
      <c r="H57" s="29"/>
      <c r="I57" s="9"/>
      <c r="J57" s="10"/>
    </row>
    <row r="58" spans="2:15" x14ac:dyDescent="0.2">
      <c r="B58" s="8"/>
      <c r="C58" s="26" t="s">
        <v>30</v>
      </c>
      <c r="D58" s="27"/>
      <c r="E58" s="26"/>
      <c r="F58" s="28"/>
      <c r="G58" s="29"/>
      <c r="H58" s="29"/>
      <c r="I58" s="9"/>
      <c r="J58" s="10"/>
    </row>
    <row r="59" spans="2:15" x14ac:dyDescent="0.2">
      <c r="B59" s="8"/>
      <c r="C59" s="30" t="s">
        <v>31</v>
      </c>
      <c r="D59" s="26" t="s">
        <v>184</v>
      </c>
      <c r="E59" s="26"/>
      <c r="F59" s="28"/>
      <c r="G59" s="29"/>
      <c r="H59" s="29"/>
      <c r="I59" s="9"/>
      <c r="J59" s="10"/>
    </row>
    <row r="60" spans="2:15" x14ac:dyDescent="0.2">
      <c r="B60" s="8"/>
      <c r="C60" s="31"/>
      <c r="D60" s="27"/>
      <c r="E60" s="26"/>
      <c r="F60" s="28"/>
      <c r="G60" s="29"/>
      <c r="H60" s="29"/>
      <c r="I60" s="9"/>
      <c r="J60" s="10"/>
    </row>
    <row r="61" spans="2:15" s="3" customFormat="1" x14ac:dyDescent="0.2">
      <c r="B61" s="191"/>
      <c r="C61" s="30" t="s">
        <v>33</v>
      </c>
      <c r="D61" s="26" t="s">
        <v>122</v>
      </c>
      <c r="E61" s="26"/>
      <c r="F61" s="28"/>
      <c r="G61" s="29"/>
      <c r="H61" s="9"/>
      <c r="I61" s="9"/>
      <c r="J61" s="10"/>
      <c r="N61" s="1"/>
      <c r="O61" s="1"/>
    </row>
    <row r="62" spans="2:15" s="3" customFormat="1" x14ac:dyDescent="0.2">
      <c r="B62" s="191"/>
      <c r="C62" s="30"/>
      <c r="D62" s="26"/>
      <c r="E62" s="26"/>
      <c r="F62" s="28"/>
      <c r="G62" s="29"/>
      <c r="H62" s="9"/>
      <c r="I62" s="9"/>
      <c r="J62" s="10"/>
      <c r="N62" s="1"/>
      <c r="O62" s="1"/>
    </row>
    <row r="63" spans="2:15" s="3" customFormat="1" x14ac:dyDescent="0.2">
      <c r="B63" s="191"/>
      <c r="C63" s="30" t="s">
        <v>35</v>
      </c>
      <c r="D63" s="26" t="s">
        <v>165</v>
      </c>
      <c r="E63" s="26"/>
      <c r="F63" s="28"/>
      <c r="G63" s="29"/>
      <c r="H63" s="9"/>
      <c r="I63" s="9"/>
      <c r="J63" s="10"/>
      <c r="N63" s="1"/>
      <c r="O63" s="1"/>
    </row>
    <row r="64" spans="2:15" s="3" customFormat="1" x14ac:dyDescent="0.2">
      <c r="B64" s="191"/>
      <c r="C64" s="30"/>
      <c r="D64" s="26"/>
      <c r="E64" s="26"/>
      <c r="F64" s="28"/>
      <c r="G64" s="29"/>
      <c r="H64" s="9"/>
      <c r="I64" s="9"/>
      <c r="J64" s="10"/>
      <c r="N64" s="1"/>
      <c r="O64" s="1"/>
    </row>
    <row r="65" spans="2:15" s="3" customFormat="1" ht="12.75" customHeight="1" x14ac:dyDescent="0.2">
      <c r="B65" s="191"/>
      <c r="C65" s="30" t="s">
        <v>114</v>
      </c>
      <c r="D65" s="26" t="s">
        <v>166</v>
      </c>
      <c r="E65" s="26"/>
      <c r="F65" s="28"/>
      <c r="G65" s="29"/>
      <c r="H65" s="9"/>
      <c r="I65" s="9"/>
      <c r="J65" s="10"/>
      <c r="N65" s="1"/>
      <c r="O65" s="1"/>
    </row>
    <row r="66" spans="2:15" s="3" customFormat="1" ht="18.75" thickBot="1" x14ac:dyDescent="0.3">
      <c r="B66" s="192"/>
      <c r="C66" s="32"/>
      <c r="D66" s="35"/>
      <c r="E66" s="35"/>
      <c r="F66" s="35"/>
      <c r="G66" s="35"/>
      <c r="H66" s="193"/>
      <c r="I66" s="34"/>
      <c r="J66" s="194"/>
      <c r="N66" s="1"/>
      <c r="O66" s="1"/>
    </row>
    <row r="67" spans="2:15" s="3" customFormat="1" x14ac:dyDescent="0.2">
      <c r="C67" s="2"/>
      <c r="D67" s="1"/>
      <c r="E67" s="37"/>
      <c r="F67" s="1"/>
      <c r="G67" s="38"/>
      <c r="H67" s="1"/>
      <c r="I67" s="1"/>
      <c r="N67" s="1"/>
      <c r="O67" s="1"/>
    </row>
    <row r="68" spans="2:15" s="3" customFormat="1" x14ac:dyDescent="0.2">
      <c r="C68" s="2"/>
      <c r="D68" s="1"/>
      <c r="E68" s="39"/>
      <c r="F68" s="39"/>
      <c r="G68" s="1"/>
      <c r="H68" s="40"/>
      <c r="I68" s="1"/>
      <c r="N68" s="1"/>
      <c r="O68" s="1"/>
    </row>
    <row r="69" spans="2:15" s="3" customFormat="1" ht="12.75" customHeight="1" x14ac:dyDescent="0.2">
      <c r="C69" s="2"/>
      <c r="D69" s="1"/>
      <c r="E69" s="308"/>
      <c r="F69" s="308"/>
      <c r="G69" s="308"/>
      <c r="H69" s="308"/>
      <c r="I69" s="1"/>
      <c r="N69" s="1"/>
      <c r="O69" s="1"/>
    </row>
    <row r="70" spans="2:15" s="3" customFormat="1" x14ac:dyDescent="0.2">
      <c r="C70" s="2"/>
      <c r="D70" s="1"/>
      <c r="E70" s="41"/>
      <c r="F70" s="41"/>
      <c r="G70" s="41"/>
      <c r="H70" s="41"/>
      <c r="I70" s="1"/>
      <c r="N70" s="1"/>
      <c r="O70" s="1"/>
    </row>
    <row r="71" spans="2:15" s="3" customFormat="1" ht="12.75" customHeight="1" x14ac:dyDescent="0.2">
      <c r="C71" s="2"/>
      <c r="D71" s="1"/>
      <c r="E71" s="308"/>
      <c r="F71" s="308"/>
      <c r="G71" s="308"/>
      <c r="H71" s="308"/>
      <c r="I71" s="1"/>
      <c r="N71" s="1"/>
      <c r="O71" s="1"/>
    </row>
    <row r="72" spans="2:15" s="3" customFormat="1" x14ac:dyDescent="0.2">
      <c r="C72" s="2"/>
      <c r="D72" s="1"/>
      <c r="E72" s="309"/>
      <c r="F72" s="309"/>
      <c r="G72" s="309"/>
      <c r="H72" s="309"/>
      <c r="I72" s="1"/>
      <c r="N72" s="1"/>
      <c r="O72" s="1"/>
    </row>
    <row r="73" spans="2:15" s="3" customFormat="1" x14ac:dyDescent="0.2">
      <c r="C73" s="2"/>
      <c r="D73" s="1"/>
      <c r="E73" s="308"/>
      <c r="F73" s="308"/>
      <c r="G73" s="308"/>
      <c r="H73" s="308"/>
      <c r="I73" s="1"/>
      <c r="N73" s="1"/>
      <c r="O73" s="1"/>
    </row>
    <row r="74" spans="2:15" s="3" customFormat="1" x14ac:dyDescent="0.2">
      <c r="C74" s="2"/>
      <c r="D74" s="1"/>
      <c r="E74" s="309"/>
      <c r="F74" s="309"/>
      <c r="G74" s="309"/>
      <c r="H74" s="309"/>
      <c r="I74" s="1"/>
      <c r="N74" s="1"/>
      <c r="O74" s="1"/>
    </row>
  </sheetData>
  <mergeCells count="10">
    <mergeCell ref="E69:H69"/>
    <mergeCell ref="E71:H71"/>
    <mergeCell ref="E72:H72"/>
    <mergeCell ref="E73:H73"/>
    <mergeCell ref="E74:H74"/>
    <mergeCell ref="D37:I41"/>
    <mergeCell ref="C10:I12"/>
    <mergeCell ref="D23:I24"/>
    <mergeCell ref="D14:I16"/>
    <mergeCell ref="C7:I8"/>
  </mergeCells>
  <printOptions horizontalCentered="1"/>
  <pageMargins left="0.59055118110236227" right="0.59055118110236227" top="0.59055118110236227" bottom="0.59055118110236227" header="0" footer="0"/>
  <pageSetup scale="7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50"/>
  <sheetViews>
    <sheetView showGridLines="0" zoomScale="80" zoomScaleNormal="80" workbookViewId="0">
      <selection activeCell="D3" sqref="D3:D5"/>
    </sheetView>
  </sheetViews>
  <sheetFormatPr baseColWidth="10" defaultColWidth="9.140625" defaultRowHeight="15" x14ac:dyDescent="0.25"/>
  <cols>
    <col min="3" max="3" width="2.85546875" bestFit="1" customWidth="1"/>
    <col min="4" max="4" width="47" bestFit="1" customWidth="1"/>
    <col min="5" max="5" width="8.140625" bestFit="1" customWidth="1"/>
    <col min="6" max="7" width="11.28515625" bestFit="1" customWidth="1"/>
    <col min="10" max="10" width="40.5703125" customWidth="1"/>
    <col min="11" max="14" width="12.28515625" bestFit="1" customWidth="1"/>
    <col min="15" max="15" width="13.7109375" customWidth="1"/>
    <col min="16" max="16" width="16.5703125" bestFit="1" customWidth="1"/>
    <col min="17" max="17" width="17" customWidth="1"/>
    <col min="18" max="18" width="12.85546875" customWidth="1"/>
    <col min="19" max="19" width="13" customWidth="1"/>
    <col min="21" max="21" width="10.85546875" bestFit="1" customWidth="1"/>
  </cols>
  <sheetData>
    <row r="1" spans="2:21" ht="15.75" thickBot="1" x14ac:dyDescent="0.3">
      <c r="D1" s="1"/>
    </row>
    <row r="2" spans="2:21" ht="15.75" thickBot="1" x14ac:dyDescent="0.3">
      <c r="B2" s="195"/>
      <c r="C2" s="196"/>
      <c r="D2" s="5"/>
      <c r="E2" s="196"/>
      <c r="F2" s="196"/>
      <c r="G2" s="196"/>
      <c r="H2" s="197"/>
    </row>
    <row r="3" spans="2:21" x14ac:dyDescent="0.25">
      <c r="B3" s="198"/>
      <c r="C3" s="199"/>
      <c r="D3" s="5" t="s">
        <v>195</v>
      </c>
      <c r="E3" s="199"/>
      <c r="F3" s="199"/>
      <c r="G3" s="199"/>
      <c r="H3" s="200"/>
    </row>
    <row r="4" spans="2:21" x14ac:dyDescent="0.25">
      <c r="B4" s="198"/>
      <c r="C4" s="199"/>
      <c r="D4" s="9" t="s">
        <v>196</v>
      </c>
      <c r="E4" s="199"/>
      <c r="F4" s="199"/>
      <c r="G4" s="199"/>
      <c r="H4" s="200"/>
    </row>
    <row r="5" spans="2:21" x14ac:dyDescent="0.25">
      <c r="B5" s="198"/>
      <c r="C5" s="199"/>
      <c r="D5" s="9" t="s">
        <v>197</v>
      </c>
      <c r="E5" s="199"/>
      <c r="F5" s="199"/>
      <c r="G5" s="199"/>
      <c r="H5" s="200"/>
    </row>
    <row r="6" spans="2:21" x14ac:dyDescent="0.25">
      <c r="B6" s="198"/>
      <c r="C6" s="199"/>
      <c r="D6" s="201"/>
      <c r="E6" s="199"/>
      <c r="F6" s="199"/>
      <c r="G6" s="199"/>
      <c r="H6" s="200"/>
    </row>
    <row r="7" spans="2:21" x14ac:dyDescent="0.25">
      <c r="B7" s="198"/>
      <c r="C7" s="199"/>
      <c r="D7" s="316" t="s">
        <v>176</v>
      </c>
      <c r="E7" s="316"/>
      <c r="F7" s="316"/>
      <c r="G7" s="316"/>
      <c r="H7" s="200"/>
    </row>
    <row r="8" spans="2:21" x14ac:dyDescent="0.25">
      <c r="B8" s="198"/>
      <c r="C8" s="199"/>
      <c r="D8" s="316"/>
      <c r="E8" s="316"/>
      <c r="F8" s="316"/>
      <c r="G8" s="316"/>
      <c r="H8" s="200"/>
    </row>
    <row r="9" spans="2:21" x14ac:dyDescent="0.25">
      <c r="B9" s="198"/>
      <c r="C9" s="199"/>
      <c r="D9" s="49"/>
      <c r="E9" s="199"/>
      <c r="F9" s="199"/>
      <c r="G9" s="199"/>
      <c r="H9" s="200"/>
    </row>
    <row r="10" spans="2:21" x14ac:dyDescent="0.25">
      <c r="B10" s="198"/>
      <c r="C10" s="18" t="s">
        <v>37</v>
      </c>
      <c r="D10" s="201" t="s">
        <v>185</v>
      </c>
      <c r="E10" s="199"/>
      <c r="F10" s="199"/>
      <c r="G10" s="199"/>
      <c r="H10" s="200"/>
    </row>
    <row r="11" spans="2:21" x14ac:dyDescent="0.25">
      <c r="B11" s="198"/>
      <c r="C11" s="199"/>
      <c r="D11" s="16" t="s">
        <v>181</v>
      </c>
      <c r="E11" s="9"/>
      <c r="F11" s="9"/>
      <c r="G11" s="19">
        <v>5500000</v>
      </c>
      <c r="H11" s="202"/>
      <c r="I11" s="3"/>
    </row>
    <row r="12" spans="2:21" x14ac:dyDescent="0.25">
      <c r="B12" s="198"/>
      <c r="C12" s="199"/>
      <c r="D12" s="21" t="s">
        <v>17</v>
      </c>
      <c r="E12" s="9"/>
      <c r="F12" s="9"/>
      <c r="G12" s="19"/>
      <c r="H12" s="202"/>
      <c r="I12" s="3"/>
      <c r="J12" s="203"/>
      <c r="K12" s="203"/>
      <c r="L12" s="203"/>
      <c r="M12" s="203"/>
      <c r="N12" s="203"/>
    </row>
    <row r="13" spans="2:21" x14ac:dyDescent="0.25">
      <c r="B13" s="198"/>
      <c r="C13" s="18"/>
      <c r="D13" s="9" t="s">
        <v>20</v>
      </c>
      <c r="E13" s="9"/>
      <c r="F13" s="19">
        <v>650000</v>
      </c>
      <c r="G13" s="9"/>
      <c r="H13" s="204"/>
      <c r="I13" s="190"/>
      <c r="J13" s="205"/>
      <c r="K13" s="205"/>
      <c r="L13" s="205"/>
      <c r="M13" s="203"/>
      <c r="N13" s="203"/>
    </row>
    <row r="14" spans="2:21" x14ac:dyDescent="0.25">
      <c r="B14" s="198"/>
      <c r="C14" s="18"/>
      <c r="D14" s="9" t="s">
        <v>23</v>
      </c>
      <c r="E14" s="9"/>
      <c r="F14" s="19">
        <v>215000</v>
      </c>
      <c r="G14" s="19">
        <f>SUM(F13:F14)</f>
        <v>865000</v>
      </c>
      <c r="H14" s="204"/>
      <c r="I14" s="190"/>
      <c r="J14" s="206"/>
      <c r="K14" s="206"/>
      <c r="L14" s="206"/>
      <c r="M14" s="206"/>
      <c r="N14" s="203"/>
      <c r="O14" s="205"/>
      <c r="P14" s="205"/>
      <c r="Q14" s="205"/>
      <c r="R14" s="205"/>
      <c r="S14" s="205"/>
    </row>
    <row r="15" spans="2:21" x14ac:dyDescent="0.25">
      <c r="B15" s="198"/>
      <c r="C15" s="18"/>
      <c r="D15" s="9"/>
      <c r="E15" s="9"/>
      <c r="F15" s="19"/>
      <c r="G15" s="9"/>
      <c r="H15" s="204"/>
      <c r="I15" s="190"/>
      <c r="J15" s="207"/>
      <c r="K15" s="208"/>
      <c r="L15" s="208"/>
      <c r="M15" s="206"/>
      <c r="N15" s="203"/>
      <c r="O15" s="205"/>
      <c r="P15" s="205"/>
      <c r="Q15" s="205"/>
      <c r="R15" s="205"/>
      <c r="S15" s="205"/>
    </row>
    <row r="16" spans="2:21" x14ac:dyDescent="0.25">
      <c r="B16" s="198"/>
      <c r="C16" s="18"/>
      <c r="D16" s="21" t="s">
        <v>123</v>
      </c>
      <c r="E16" s="9"/>
      <c r="F16" s="19"/>
      <c r="G16" s="9"/>
      <c r="H16" s="204"/>
      <c r="I16" s="190"/>
      <c r="J16" s="209" t="s">
        <v>41</v>
      </c>
      <c r="K16" s="209" t="s">
        <v>42</v>
      </c>
      <c r="L16" s="209" t="s">
        <v>43</v>
      </c>
      <c r="M16" s="206"/>
      <c r="N16" s="203"/>
      <c r="O16" s="205"/>
      <c r="P16" s="205"/>
      <c r="Q16" s="205"/>
      <c r="R16" s="205"/>
      <c r="S16" s="205"/>
      <c r="U16" s="210"/>
    </row>
    <row r="17" spans="2:19" x14ac:dyDescent="0.25">
      <c r="B17" s="198"/>
      <c r="C17" s="18"/>
      <c r="D17" s="24" t="s">
        <v>141</v>
      </c>
      <c r="E17" s="9"/>
      <c r="F17" s="279">
        <v>0</v>
      </c>
      <c r="G17" s="279">
        <f>SUM(F17:F17)</f>
        <v>0</v>
      </c>
      <c r="H17" s="202"/>
      <c r="I17" s="3"/>
      <c r="J17" s="211"/>
      <c r="K17" s="212"/>
      <c r="L17" s="213" t="e">
        <f>SUM(#REF!)</f>
        <v>#REF!</v>
      </c>
      <c r="M17" s="206"/>
      <c r="N17" s="203"/>
      <c r="O17" s="205"/>
      <c r="P17" s="205"/>
      <c r="Q17" s="205"/>
      <c r="R17" s="205"/>
      <c r="S17" s="205"/>
    </row>
    <row r="18" spans="2:19" x14ac:dyDescent="0.25">
      <c r="B18" s="198"/>
      <c r="C18" s="18"/>
      <c r="D18" s="24"/>
      <c r="E18" s="9"/>
      <c r="F18" s="19"/>
      <c r="G18" s="9"/>
      <c r="H18" s="202"/>
      <c r="I18" s="3"/>
      <c r="J18" s="207"/>
      <c r="K18" s="208"/>
      <c r="L18" s="208"/>
      <c r="M18" s="206"/>
      <c r="N18" s="203"/>
      <c r="O18" s="205"/>
      <c r="P18" s="205"/>
      <c r="Q18" s="205"/>
      <c r="R18" s="205"/>
      <c r="S18" s="205"/>
    </row>
    <row r="19" spans="2:19" x14ac:dyDescent="0.25">
      <c r="B19" s="198"/>
      <c r="C19" s="18"/>
      <c r="D19" s="61" t="s">
        <v>124</v>
      </c>
      <c r="E19" s="62"/>
      <c r="F19" s="63"/>
      <c r="G19" s="63">
        <f>SUM(G11:G17)</f>
        <v>6365000</v>
      </c>
      <c r="H19" s="202"/>
      <c r="I19" s="3"/>
      <c r="J19" s="203"/>
      <c r="K19" s="203"/>
      <c r="L19" s="203"/>
      <c r="M19" s="203"/>
      <c r="N19" s="203"/>
      <c r="O19" s="205"/>
      <c r="P19" s="205"/>
      <c r="Q19" s="205"/>
      <c r="R19" s="205"/>
      <c r="S19" s="205"/>
    </row>
    <row r="20" spans="2:19" x14ac:dyDescent="0.25">
      <c r="B20" s="198"/>
      <c r="C20" s="18"/>
      <c r="D20" s="21"/>
      <c r="E20" s="16"/>
      <c r="F20" s="29"/>
      <c r="G20" s="29"/>
      <c r="H20" s="202"/>
      <c r="I20" s="3"/>
      <c r="J20" s="203"/>
      <c r="K20" s="203"/>
      <c r="L20" s="203"/>
      <c r="M20" s="203"/>
      <c r="N20" s="203"/>
      <c r="O20" s="205"/>
      <c r="P20" s="205"/>
      <c r="Q20" s="205"/>
      <c r="R20" s="205"/>
      <c r="S20" s="205"/>
    </row>
    <row r="21" spans="2:19" x14ac:dyDescent="0.25">
      <c r="B21" s="198"/>
      <c r="C21" s="18"/>
      <c r="D21" s="21" t="s">
        <v>49</v>
      </c>
      <c r="E21" s="64">
        <v>0.27</v>
      </c>
      <c r="F21" s="29"/>
      <c r="G21" s="29">
        <f>ROUND(G19*E21,0)</f>
        <v>1718550</v>
      </c>
      <c r="H21" s="202"/>
      <c r="I21" s="3"/>
      <c r="J21" s="203"/>
      <c r="K21" s="203"/>
      <c r="L21" s="203"/>
      <c r="M21" s="203"/>
      <c r="N21" s="203"/>
      <c r="O21" s="205"/>
      <c r="P21" s="205"/>
      <c r="Q21" s="205"/>
      <c r="R21" s="205"/>
      <c r="S21" s="205"/>
    </row>
    <row r="22" spans="2:19" x14ac:dyDescent="0.25">
      <c r="B22" s="198"/>
      <c r="C22" s="18"/>
      <c r="D22" s="21" t="s">
        <v>54</v>
      </c>
      <c r="E22" s="65">
        <v>0.4</v>
      </c>
      <c r="F22" s="29"/>
      <c r="G22" s="29">
        <f>-ROUND(F17*E22,0)</f>
        <v>0</v>
      </c>
      <c r="H22" s="202"/>
      <c r="I22" s="3"/>
      <c r="J22" s="205"/>
      <c r="K22" s="205"/>
      <c r="L22" s="205"/>
      <c r="M22" s="205"/>
      <c r="N22" s="205"/>
      <c r="O22" s="205"/>
      <c r="P22" s="205"/>
      <c r="Q22" s="205"/>
      <c r="R22" s="205"/>
      <c r="S22" s="205"/>
    </row>
    <row r="23" spans="2:19" x14ac:dyDescent="0.25">
      <c r="B23" s="198"/>
      <c r="C23" s="18"/>
      <c r="D23" s="21"/>
      <c r="E23" s="16"/>
      <c r="F23" s="29"/>
      <c r="G23" s="29"/>
      <c r="H23" s="202"/>
      <c r="I23" s="3"/>
      <c r="J23" s="205"/>
      <c r="K23" s="205"/>
      <c r="L23" s="205"/>
      <c r="M23" s="205"/>
      <c r="N23" s="205"/>
      <c r="O23" s="205"/>
      <c r="P23" s="205"/>
      <c r="Q23" s="205"/>
      <c r="R23" s="205"/>
      <c r="S23" s="205"/>
    </row>
    <row r="24" spans="2:19" ht="15.75" thickBot="1" x14ac:dyDescent="0.3">
      <c r="B24" s="198"/>
      <c r="C24" s="18"/>
      <c r="D24" s="67" t="s">
        <v>125</v>
      </c>
      <c r="E24" s="68"/>
      <c r="F24" s="69"/>
      <c r="G24" s="69">
        <f>SUM(G21:G22)</f>
        <v>1718550</v>
      </c>
      <c r="H24" s="202"/>
      <c r="I24" s="3"/>
      <c r="J24" s="205"/>
      <c r="K24" s="205"/>
      <c r="L24" s="205"/>
      <c r="M24" s="205"/>
      <c r="N24" s="205"/>
      <c r="O24" s="205">
        <f>+K24-K33</f>
        <v>0</v>
      </c>
      <c r="P24" s="205"/>
      <c r="Q24" s="205"/>
      <c r="R24" s="205"/>
      <c r="S24" s="205"/>
    </row>
    <row r="25" spans="2:19" ht="15.75" thickBot="1" x14ac:dyDescent="0.3">
      <c r="B25" s="214"/>
      <c r="C25" s="33"/>
      <c r="D25" s="215"/>
      <c r="E25" s="215"/>
      <c r="F25" s="215"/>
      <c r="G25" s="215"/>
      <c r="H25" s="216"/>
      <c r="I25" s="3"/>
      <c r="J25" s="205"/>
      <c r="K25" s="205"/>
      <c r="L25" s="205"/>
      <c r="M25" s="205"/>
      <c r="N25" s="205"/>
      <c r="O25" s="217" t="e">
        <f>+O24/#REF!</f>
        <v>#REF!</v>
      </c>
      <c r="P25" s="205"/>
      <c r="Q25" s="205"/>
      <c r="R25" s="205"/>
      <c r="S25" s="205"/>
    </row>
    <row r="26" spans="2:19" x14ac:dyDescent="0.25">
      <c r="C26" s="73"/>
      <c r="H26" s="1"/>
      <c r="I26" s="3"/>
      <c r="J26" s="205"/>
      <c r="K26" s="205"/>
      <c r="L26" s="205"/>
      <c r="M26" s="205"/>
      <c r="N26" s="205"/>
      <c r="O26" s="205" t="s">
        <v>126</v>
      </c>
      <c r="P26" s="205"/>
      <c r="Q26" s="205"/>
      <c r="R26" s="205"/>
      <c r="S26" s="205"/>
    </row>
    <row r="27" spans="2:19" x14ac:dyDescent="0.25">
      <c r="C27" s="73"/>
      <c r="H27" s="1"/>
      <c r="I27" s="3"/>
      <c r="J27" s="205"/>
      <c r="K27" s="205"/>
      <c r="L27" s="205"/>
      <c r="M27" s="205"/>
      <c r="N27" s="205"/>
      <c r="O27" s="205"/>
      <c r="P27" s="205"/>
      <c r="Q27" s="205"/>
      <c r="R27" s="205"/>
      <c r="S27" s="205"/>
    </row>
    <row r="28" spans="2:19" x14ac:dyDescent="0.25">
      <c r="C28" s="73"/>
      <c r="H28" s="1"/>
      <c r="I28" s="3"/>
    </row>
    <row r="29" spans="2:19" x14ac:dyDescent="0.25">
      <c r="C29" s="73"/>
      <c r="H29" s="1"/>
      <c r="I29" s="3"/>
    </row>
    <row r="30" spans="2:19" x14ac:dyDescent="0.25">
      <c r="C30" s="73"/>
      <c r="G30" s="1"/>
      <c r="H30" s="1"/>
      <c r="I30" s="3"/>
    </row>
    <row r="31" spans="2:19" x14ac:dyDescent="0.25">
      <c r="C31" s="73"/>
      <c r="G31" s="1"/>
      <c r="H31" s="1"/>
      <c r="I31" s="3"/>
    </row>
    <row r="32" spans="2:19" x14ac:dyDescent="0.25">
      <c r="C32" s="73"/>
      <c r="D32" s="165"/>
      <c r="E32" s="1"/>
      <c r="F32" s="38"/>
      <c r="G32" s="1"/>
      <c r="H32" s="1"/>
      <c r="I32" s="3"/>
    </row>
    <row r="33" spans="3:9" x14ac:dyDescent="0.25">
      <c r="C33" s="73"/>
      <c r="D33" s="74"/>
      <c r="E33" s="1"/>
      <c r="F33" s="38"/>
      <c r="H33" s="1"/>
      <c r="I33" s="3"/>
    </row>
    <row r="34" spans="3:9" x14ac:dyDescent="0.25">
      <c r="C34" s="73"/>
      <c r="D34" s="1"/>
      <c r="E34" s="1"/>
      <c r="F34" s="38"/>
      <c r="G34" s="1"/>
      <c r="H34" s="1"/>
      <c r="I34" s="3"/>
    </row>
    <row r="35" spans="3:9" x14ac:dyDescent="0.25">
      <c r="C35" s="73"/>
      <c r="H35" s="1"/>
      <c r="I35" s="3"/>
    </row>
    <row r="36" spans="3:9" x14ac:dyDescent="0.25">
      <c r="C36" s="73"/>
      <c r="H36" s="1"/>
      <c r="I36" s="3"/>
    </row>
    <row r="37" spans="3:9" x14ac:dyDescent="0.25">
      <c r="C37" s="73"/>
      <c r="H37" s="1"/>
      <c r="I37" s="3"/>
    </row>
    <row r="38" spans="3:9" x14ac:dyDescent="0.25">
      <c r="C38" s="73"/>
      <c r="H38" s="1"/>
      <c r="I38" s="3"/>
    </row>
    <row r="39" spans="3:9" x14ac:dyDescent="0.25">
      <c r="C39" s="73"/>
      <c r="H39" s="1"/>
      <c r="I39" s="3"/>
    </row>
    <row r="40" spans="3:9" x14ac:dyDescent="0.25">
      <c r="C40" s="73"/>
      <c r="H40" s="1"/>
      <c r="I40" s="3"/>
    </row>
    <row r="41" spans="3:9" x14ac:dyDescent="0.25">
      <c r="C41" s="73"/>
      <c r="H41" s="1"/>
      <c r="I41" s="3"/>
    </row>
    <row r="42" spans="3:9" x14ac:dyDescent="0.25">
      <c r="C42" s="73"/>
      <c r="H42" s="1"/>
      <c r="I42" s="3"/>
    </row>
    <row r="43" spans="3:9" x14ac:dyDescent="0.25">
      <c r="C43" s="73"/>
      <c r="H43" s="1"/>
      <c r="I43" s="3"/>
    </row>
    <row r="44" spans="3:9" x14ac:dyDescent="0.25">
      <c r="C44" s="73"/>
      <c r="H44" s="1"/>
      <c r="I44" s="3"/>
    </row>
    <row r="45" spans="3:9" x14ac:dyDescent="0.25">
      <c r="C45" s="73"/>
      <c r="H45" s="1"/>
      <c r="I45" s="3"/>
    </row>
    <row r="46" spans="3:9" x14ac:dyDescent="0.25">
      <c r="C46" s="73"/>
      <c r="H46" s="1"/>
      <c r="I46" s="3"/>
    </row>
    <row r="47" spans="3:9" x14ac:dyDescent="0.25">
      <c r="C47" s="73"/>
      <c r="H47" s="1"/>
      <c r="I47" s="3"/>
    </row>
    <row r="48" spans="3:9" x14ac:dyDescent="0.25">
      <c r="C48" s="73"/>
      <c r="H48" s="1"/>
      <c r="I48" s="3"/>
    </row>
    <row r="49" spans="3:9" x14ac:dyDescent="0.25">
      <c r="C49" s="73"/>
      <c r="H49" s="1"/>
      <c r="I49" s="3"/>
    </row>
    <row r="50" spans="3:9" x14ac:dyDescent="0.25">
      <c r="C50" s="73"/>
      <c r="H50" s="1"/>
      <c r="I50" s="3"/>
    </row>
  </sheetData>
  <mergeCells count="1">
    <mergeCell ref="D7:G8"/>
  </mergeCells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P86"/>
  <sheetViews>
    <sheetView showGridLines="0" tabSelected="1" zoomScale="80" zoomScaleNormal="80" workbookViewId="0">
      <selection activeCell="D3" sqref="D3:D5"/>
    </sheetView>
  </sheetViews>
  <sheetFormatPr baseColWidth="10" defaultColWidth="9.140625" defaultRowHeight="12.75" x14ac:dyDescent="0.2"/>
  <cols>
    <col min="1" max="3" width="9.140625" style="54"/>
    <col min="4" max="4" width="51.42578125" style="54" customWidth="1"/>
    <col min="5" max="5" width="16.5703125" style="54" customWidth="1"/>
    <col min="6" max="6" width="16.42578125" style="54" bestFit="1" customWidth="1"/>
    <col min="7" max="7" width="14.85546875" style="54" customWidth="1"/>
    <col min="8" max="8" width="17.140625" style="54" customWidth="1"/>
    <col min="9" max="9" width="20.7109375" style="54" customWidth="1"/>
    <col min="10" max="10" width="12.7109375" style="54" customWidth="1"/>
    <col min="11" max="11" width="12.140625" style="54" customWidth="1"/>
    <col min="12" max="12" width="10.42578125" style="54" customWidth="1"/>
    <col min="13" max="13" width="11.28515625" style="54" customWidth="1"/>
    <col min="14" max="14" width="9.85546875" style="54" bestFit="1" customWidth="1"/>
    <col min="15" max="15" width="13.7109375" style="54" bestFit="1" customWidth="1"/>
    <col min="16" max="16" width="10.85546875" style="54" bestFit="1" customWidth="1"/>
    <col min="17" max="17" width="9.85546875" style="54" bestFit="1" customWidth="1"/>
    <col min="18" max="16384" width="9.140625" style="54"/>
  </cols>
  <sheetData>
    <row r="1" spans="2:16" ht="13.5" thickBot="1" x14ac:dyDescent="0.25"/>
    <row r="2" spans="2:16" ht="13.5" thickBot="1" x14ac:dyDescent="0.25">
      <c r="B2" s="258"/>
      <c r="C2" s="259"/>
      <c r="D2" s="5"/>
      <c r="E2" s="259"/>
      <c r="F2" s="259"/>
      <c r="G2" s="259"/>
      <c r="H2" s="259"/>
      <c r="I2" s="259"/>
      <c r="J2" s="259"/>
      <c r="K2" s="259"/>
      <c r="L2" s="259"/>
      <c r="M2" s="260"/>
    </row>
    <row r="3" spans="2:16" x14ac:dyDescent="0.2">
      <c r="B3" s="261"/>
      <c r="C3" s="262"/>
      <c r="D3" s="5" t="s">
        <v>195</v>
      </c>
      <c r="E3" s="262"/>
      <c r="F3" s="262"/>
      <c r="G3" s="262"/>
      <c r="H3" s="262"/>
      <c r="I3" s="262"/>
      <c r="J3" s="262"/>
      <c r="K3" s="262"/>
      <c r="L3" s="262"/>
      <c r="M3" s="263"/>
    </row>
    <row r="4" spans="2:16" x14ac:dyDescent="0.2">
      <c r="B4" s="261"/>
      <c r="C4" s="262"/>
      <c r="D4" s="9" t="s">
        <v>196</v>
      </c>
      <c r="E4" s="262"/>
      <c r="F4" s="262"/>
      <c r="G4" s="262"/>
      <c r="H4" s="262"/>
      <c r="I4" s="262"/>
      <c r="J4" s="262"/>
      <c r="K4" s="262"/>
      <c r="L4" s="262"/>
      <c r="M4" s="263"/>
    </row>
    <row r="5" spans="2:16" x14ac:dyDescent="0.2">
      <c r="B5" s="261"/>
      <c r="C5" s="262"/>
      <c r="D5" s="9" t="s">
        <v>197</v>
      </c>
      <c r="E5" s="262"/>
      <c r="F5" s="262"/>
      <c r="G5" s="262"/>
      <c r="H5" s="262"/>
      <c r="I5" s="262"/>
      <c r="J5" s="262"/>
      <c r="K5" s="262"/>
      <c r="L5" s="262"/>
      <c r="M5" s="263"/>
    </row>
    <row r="6" spans="2:16" x14ac:dyDescent="0.2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2:16" x14ac:dyDescent="0.2">
      <c r="B7" s="261"/>
      <c r="C7" s="262"/>
      <c r="D7" s="177" t="s">
        <v>176</v>
      </c>
      <c r="E7" s="262"/>
      <c r="F7" s="262"/>
      <c r="G7" s="262"/>
      <c r="H7" s="262"/>
      <c r="I7" s="262"/>
      <c r="J7" s="262"/>
      <c r="K7" s="262"/>
      <c r="L7" s="262"/>
      <c r="M7" s="263"/>
    </row>
    <row r="8" spans="2:16" x14ac:dyDescent="0.2">
      <c r="B8" s="261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3"/>
    </row>
    <row r="9" spans="2:16" x14ac:dyDescent="0.2">
      <c r="B9" s="261"/>
      <c r="C9" s="262"/>
      <c r="D9" s="177" t="s">
        <v>127</v>
      </c>
      <c r="E9" s="262"/>
      <c r="F9" s="262"/>
      <c r="G9" s="262"/>
      <c r="H9" s="262"/>
      <c r="I9" s="262"/>
      <c r="J9" s="262"/>
      <c r="K9" s="262"/>
      <c r="L9" s="262"/>
      <c r="M9" s="263"/>
    </row>
    <row r="10" spans="2:16" x14ac:dyDescent="0.2">
      <c r="B10" s="261"/>
      <c r="C10" s="262"/>
      <c r="D10" s="321" t="s">
        <v>57</v>
      </c>
      <c r="E10" s="75"/>
      <c r="F10" s="336" t="s">
        <v>58</v>
      </c>
      <c r="G10" s="336" t="s">
        <v>128</v>
      </c>
      <c r="H10" s="336" t="s">
        <v>61</v>
      </c>
      <c r="I10" s="339" t="s">
        <v>129</v>
      </c>
      <c r="J10" s="339"/>
      <c r="K10" s="329" t="s">
        <v>130</v>
      </c>
      <c r="L10" s="332" t="s">
        <v>63</v>
      </c>
      <c r="M10" s="263"/>
    </row>
    <row r="11" spans="2:16" x14ac:dyDescent="0.2">
      <c r="B11" s="261"/>
      <c r="C11" s="262"/>
      <c r="D11" s="322"/>
      <c r="E11" s="77"/>
      <c r="F11" s="337"/>
      <c r="G11" s="337"/>
      <c r="H11" s="337"/>
      <c r="I11" s="334" t="s">
        <v>131</v>
      </c>
      <c r="J11" s="335"/>
      <c r="K11" s="330"/>
      <c r="L11" s="333"/>
      <c r="M11" s="263"/>
    </row>
    <row r="12" spans="2:16" ht="38.25" customHeight="1" x14ac:dyDescent="0.2">
      <c r="B12" s="261"/>
      <c r="C12" s="262"/>
      <c r="D12" s="297"/>
      <c r="E12" s="77"/>
      <c r="F12" s="337"/>
      <c r="G12" s="337"/>
      <c r="H12" s="337"/>
      <c r="I12" s="78" t="s">
        <v>132</v>
      </c>
      <c r="J12" s="329" t="s">
        <v>133</v>
      </c>
      <c r="K12" s="330"/>
      <c r="L12" s="333"/>
      <c r="M12" s="263"/>
    </row>
    <row r="13" spans="2:16" x14ac:dyDescent="0.2">
      <c r="B13" s="261"/>
      <c r="C13" s="262"/>
      <c r="D13" s="297"/>
      <c r="E13" s="77"/>
      <c r="F13" s="337"/>
      <c r="G13" s="337"/>
      <c r="H13" s="337"/>
      <c r="I13" s="218">
        <v>0.27</v>
      </c>
      <c r="J13" s="330"/>
      <c r="K13" s="331"/>
      <c r="L13" s="333"/>
      <c r="M13" s="263"/>
      <c r="P13" s="54">
        <v>2400000</v>
      </c>
    </row>
    <row r="14" spans="2:16" x14ac:dyDescent="0.2">
      <c r="B14" s="261"/>
      <c r="C14" s="262"/>
      <c r="D14" s="297"/>
      <c r="E14" s="77"/>
      <c r="F14" s="337"/>
      <c r="G14" s="337"/>
      <c r="H14" s="338"/>
      <c r="I14" s="219">
        <v>0.369863</v>
      </c>
      <c r="J14" s="331"/>
      <c r="K14" s="220">
        <f>+'Planteamiento Ejercicio n°8'!F28</f>
        <v>0.31578899999999999</v>
      </c>
      <c r="L14" s="333"/>
      <c r="M14" s="263"/>
      <c r="P14" s="302">
        <v>0.01</v>
      </c>
    </row>
    <row r="15" spans="2:16" x14ac:dyDescent="0.2">
      <c r="B15" s="261"/>
      <c r="C15" s="262"/>
      <c r="D15" s="221" t="s">
        <v>162</v>
      </c>
      <c r="E15" s="222"/>
      <c r="F15" s="101">
        <f>SUM(G15:H15)</f>
        <v>11600000</v>
      </c>
      <c r="G15" s="101">
        <f>+K67+K65</f>
        <v>11100000</v>
      </c>
      <c r="H15" s="223">
        <f>+K66</f>
        <v>500000</v>
      </c>
      <c r="I15" s="101">
        <v>0</v>
      </c>
      <c r="J15" s="224">
        <v>0</v>
      </c>
      <c r="K15" s="223">
        <f>+'Planteamiento Ejercicio n°8'!F27</f>
        <v>2400000</v>
      </c>
      <c r="L15" s="101">
        <f>+'Planteamiento Ejercicio n°8'!F26</f>
        <v>7600000</v>
      </c>
      <c r="M15" s="263"/>
      <c r="P15" s="54">
        <f>P13*P14</f>
        <v>24000</v>
      </c>
    </row>
    <row r="16" spans="2:16" x14ac:dyDescent="0.2">
      <c r="B16" s="261"/>
      <c r="C16" s="262"/>
      <c r="D16" s="225" t="s">
        <v>186</v>
      </c>
      <c r="E16" s="289">
        <v>2.9000000000000001E-2</v>
      </c>
      <c r="F16" s="133">
        <f>SUM(G16:H16)</f>
        <v>336400</v>
      </c>
      <c r="G16" s="133">
        <f>ROUND(G15*E16,0)</f>
        <v>321900</v>
      </c>
      <c r="H16" s="226">
        <f>ROUND(H15*E16,0)</f>
        <v>14500</v>
      </c>
      <c r="I16" s="133"/>
      <c r="J16" s="100"/>
      <c r="K16" s="226">
        <f>ROUND(K15*E16,0)</f>
        <v>69600</v>
      </c>
      <c r="L16" s="133">
        <f>ROUND(L15*E16,0)</f>
        <v>220400</v>
      </c>
      <c r="M16" s="263"/>
      <c r="P16" s="54">
        <f>+P13+P15</f>
        <v>2424000</v>
      </c>
    </row>
    <row r="17" spans="2:13" x14ac:dyDescent="0.2">
      <c r="B17" s="261"/>
      <c r="C17" s="262"/>
      <c r="D17" s="227" t="s">
        <v>134</v>
      </c>
      <c r="E17" s="228"/>
      <c r="F17" s="229">
        <f>SUM(F15:F16)</f>
        <v>11936400</v>
      </c>
      <c r="G17" s="282">
        <f>SUM(G15:G16)</f>
        <v>11421900</v>
      </c>
      <c r="H17" s="229">
        <f>SUM(H15:H16)</f>
        <v>514500</v>
      </c>
      <c r="I17" s="229">
        <f t="shared" ref="I17:J17" si="0">SUM(I15:I16)</f>
        <v>0</v>
      </c>
      <c r="J17" s="229">
        <f t="shared" si="0"/>
        <v>0</v>
      </c>
      <c r="K17" s="229">
        <f>SUM(K15:K16)</f>
        <v>2469600</v>
      </c>
      <c r="L17" s="229">
        <f>SUM(L15:L16)</f>
        <v>7820400</v>
      </c>
      <c r="M17" s="263"/>
    </row>
    <row r="18" spans="2:13" x14ac:dyDescent="0.2">
      <c r="B18" s="261"/>
      <c r="C18" s="262"/>
      <c r="D18" s="85"/>
      <c r="E18" s="239"/>
      <c r="F18" s="232"/>
      <c r="G18" s="230"/>
      <c r="H18" s="231"/>
      <c r="I18" s="230"/>
      <c r="J18" s="230"/>
      <c r="K18" s="232"/>
      <c r="L18" s="232"/>
      <c r="M18" s="93"/>
    </row>
    <row r="19" spans="2:13" x14ac:dyDescent="0.2">
      <c r="B19" s="261"/>
      <c r="C19" s="262"/>
      <c r="D19" s="238" t="s">
        <v>67</v>
      </c>
      <c r="E19" s="239"/>
      <c r="F19" s="235"/>
      <c r="G19" s="265"/>
      <c r="H19" s="264"/>
      <c r="I19" s="236"/>
      <c r="J19" s="237"/>
      <c r="K19" s="234"/>
      <c r="L19" s="266"/>
      <c r="M19" s="93"/>
    </row>
    <row r="20" spans="2:13" x14ac:dyDescent="0.2">
      <c r="B20" s="261"/>
      <c r="C20" s="262"/>
      <c r="D20" s="233" t="s">
        <v>145</v>
      </c>
      <c r="E20" s="243"/>
      <c r="F20" s="237">
        <f>SUM(G20:H20)</f>
        <v>-11421900</v>
      </c>
      <c r="G20" s="237">
        <f>-G17</f>
        <v>-11421900</v>
      </c>
      <c r="H20" s="242"/>
      <c r="I20" s="237"/>
      <c r="J20" s="237"/>
      <c r="K20" s="234"/>
      <c r="L20" s="234"/>
      <c r="M20" s="263"/>
    </row>
    <row r="21" spans="2:13" x14ac:dyDescent="0.2">
      <c r="B21" s="261"/>
      <c r="C21" s="262"/>
      <c r="D21" s="233" t="s">
        <v>190</v>
      </c>
      <c r="E21" s="243"/>
      <c r="F21" s="237">
        <f>SUM(G21:H21)</f>
        <v>17571900</v>
      </c>
      <c r="G21" s="237">
        <f>+J36</f>
        <v>17571900</v>
      </c>
      <c r="H21" s="242"/>
      <c r="I21" s="237"/>
      <c r="J21" s="237"/>
      <c r="K21" s="234"/>
      <c r="L21" s="234"/>
      <c r="M21" s="263"/>
    </row>
    <row r="22" spans="2:13" x14ac:dyDescent="0.2">
      <c r="B22" s="261"/>
      <c r="C22" s="262"/>
      <c r="D22" s="233" t="s">
        <v>144</v>
      </c>
      <c r="E22" s="241"/>
      <c r="F22" s="234"/>
      <c r="G22" s="237"/>
      <c r="H22" s="242"/>
      <c r="I22" s="237">
        <f>+'Desarrollo Ejercicio n°8 A'!G21</f>
        <v>1718550</v>
      </c>
      <c r="J22" s="237"/>
      <c r="K22" s="234"/>
      <c r="L22" s="234"/>
      <c r="M22" s="263"/>
    </row>
    <row r="23" spans="2:13" x14ac:dyDescent="0.2">
      <c r="B23" s="261"/>
      <c r="C23" s="262"/>
      <c r="D23" s="244" t="s">
        <v>187</v>
      </c>
      <c r="E23" s="240"/>
      <c r="F23" s="245">
        <f>SUM(F17:F22)</f>
        <v>18086400</v>
      </c>
      <c r="G23" s="245">
        <f>SUM(G17:G22)</f>
        <v>17571900</v>
      </c>
      <c r="H23" s="245">
        <f>SUM(H17:H22)</f>
        <v>514500</v>
      </c>
      <c r="I23" s="245">
        <f>SUM(I17:I22)</f>
        <v>1718550</v>
      </c>
      <c r="J23" s="245">
        <f t="shared" ref="J23" si="1">SUM(J17:J22)</f>
        <v>0</v>
      </c>
      <c r="K23" s="245">
        <f>SUM(K17:K22)</f>
        <v>2469600</v>
      </c>
      <c r="L23" s="245">
        <f>SUM(L17:L22)</f>
        <v>7820400</v>
      </c>
      <c r="M23" s="263"/>
    </row>
    <row r="24" spans="2:13" x14ac:dyDescent="0.2">
      <c r="B24" s="261"/>
      <c r="C24" s="262"/>
      <c r="D24" s="267"/>
      <c r="E24" s="232"/>
      <c r="F24" s="268"/>
      <c r="G24" s="268"/>
      <c r="H24" s="262"/>
      <c r="I24" s="268"/>
      <c r="J24" s="268"/>
      <c r="K24" s="268"/>
      <c r="L24" s="268"/>
      <c r="M24" s="263"/>
    </row>
    <row r="25" spans="2:13" x14ac:dyDescent="0.2">
      <c r="B25" s="261"/>
      <c r="C25" s="262"/>
      <c r="D25" s="267" t="s">
        <v>69</v>
      </c>
      <c r="E25" s="232"/>
      <c r="F25" s="268"/>
      <c r="G25" s="268"/>
      <c r="H25" s="262"/>
      <c r="I25" s="268"/>
      <c r="J25" s="268"/>
      <c r="K25" s="268"/>
      <c r="L25" s="268"/>
      <c r="M25" s="263"/>
    </row>
    <row r="26" spans="2:13" x14ac:dyDescent="0.2">
      <c r="B26" s="261"/>
      <c r="C26" s="262"/>
      <c r="D26" s="269" t="s">
        <v>23</v>
      </c>
      <c r="E26" s="96">
        <f>-'Desarrollo Ejercicio n°8 A'!F14</f>
        <v>-215000</v>
      </c>
      <c r="F26" s="268"/>
      <c r="G26" s="268"/>
      <c r="H26" s="262"/>
      <c r="I26" s="237">
        <f>ROUND(E26*I14,0)</f>
        <v>-79521</v>
      </c>
      <c r="J26" s="268"/>
      <c r="K26" s="268"/>
      <c r="L26" s="268"/>
      <c r="M26" s="263"/>
    </row>
    <row r="27" spans="2:13" x14ac:dyDescent="0.2">
      <c r="B27" s="261"/>
      <c r="C27" s="262"/>
      <c r="D27" s="269"/>
      <c r="E27" s="270"/>
      <c r="F27" s="268"/>
      <c r="G27" s="268"/>
      <c r="H27" s="262"/>
      <c r="I27" s="268"/>
      <c r="J27" s="268"/>
      <c r="K27" s="268"/>
      <c r="L27" s="268"/>
      <c r="M27" s="263"/>
    </row>
    <row r="28" spans="2:13" x14ac:dyDescent="0.2">
      <c r="B28" s="261"/>
      <c r="C28" s="262"/>
      <c r="D28" s="80" t="s">
        <v>75</v>
      </c>
      <c r="E28" s="81"/>
      <c r="F28" s="84">
        <f>SUM(F23:F27)</f>
        <v>18086400</v>
      </c>
      <c r="G28" s="84">
        <f>SUM(G23:G27)</f>
        <v>17571900</v>
      </c>
      <c r="H28" s="83">
        <f>SUM(H23:H27)</f>
        <v>514500</v>
      </c>
      <c r="I28" s="84">
        <f>SUM(I23:I27)</f>
        <v>1639029</v>
      </c>
      <c r="J28" s="84">
        <f t="shared" ref="J28" si="2">SUM(J23:J27)</f>
        <v>0</v>
      </c>
      <c r="K28" s="84">
        <f>SUM(K23:K27)</f>
        <v>2469600</v>
      </c>
      <c r="L28" s="84">
        <f>SUM(L23:L27)</f>
        <v>7820400</v>
      </c>
      <c r="M28" s="263"/>
    </row>
    <row r="29" spans="2:13" x14ac:dyDescent="0.2">
      <c r="B29" s="261"/>
      <c r="C29" s="262"/>
      <c r="D29" s="107"/>
      <c r="E29" s="107"/>
      <c r="F29" s="56"/>
      <c r="G29" s="56"/>
      <c r="H29" s="56"/>
      <c r="I29" s="56"/>
      <c r="J29" s="56"/>
      <c r="K29" s="56"/>
      <c r="L29" s="56"/>
      <c r="M29" s="263"/>
    </row>
    <row r="30" spans="2:13" x14ac:dyDescent="0.2">
      <c r="B30" s="261"/>
      <c r="C30" s="262"/>
      <c r="D30" s="107"/>
      <c r="E30" s="107"/>
      <c r="F30" s="56"/>
      <c r="G30" s="56"/>
      <c r="H30" s="56"/>
      <c r="I30" s="56"/>
      <c r="J30" s="56"/>
      <c r="K30" s="56"/>
      <c r="L30" s="56"/>
      <c r="M30" s="263"/>
    </row>
    <row r="31" spans="2:13" x14ac:dyDescent="0.2">
      <c r="B31" s="261"/>
      <c r="C31" s="262"/>
      <c r="D31" s="21" t="s">
        <v>159</v>
      </c>
      <c r="E31" s="107"/>
      <c r="F31" s="56"/>
      <c r="G31" s="56"/>
      <c r="H31" s="56"/>
      <c r="I31" s="56"/>
      <c r="J31" s="56"/>
      <c r="K31" s="56"/>
      <c r="L31" s="56"/>
      <c r="M31" s="263"/>
    </row>
    <row r="32" spans="2:13" x14ac:dyDescent="0.2">
      <c r="B32" s="261"/>
      <c r="C32" s="262"/>
      <c r="D32" s="107"/>
      <c r="E32" s="107"/>
      <c r="F32" s="56"/>
      <c r="G32" s="56"/>
      <c r="H32" s="56"/>
      <c r="I32" s="56"/>
      <c r="J32" s="56"/>
      <c r="K32" s="56"/>
      <c r="L32" s="56"/>
      <c r="M32" s="263"/>
    </row>
    <row r="33" spans="2:13" x14ac:dyDescent="0.2">
      <c r="B33" s="261"/>
      <c r="C33" s="262"/>
      <c r="D33" s="25" t="s">
        <v>188</v>
      </c>
      <c r="E33" s="107"/>
      <c r="F33" s="262"/>
      <c r="G33" s="56"/>
      <c r="H33" s="262"/>
      <c r="I33" s="262"/>
      <c r="J33" s="97">
        <f>+J70</f>
        <v>58086400</v>
      </c>
      <c r="K33" s="56"/>
      <c r="L33" s="56"/>
      <c r="M33" s="263"/>
    </row>
    <row r="34" spans="2:13" x14ac:dyDescent="0.2">
      <c r="B34" s="261"/>
      <c r="C34" s="262"/>
      <c r="D34" s="25" t="s">
        <v>146</v>
      </c>
      <c r="E34" s="107"/>
      <c r="F34" s="262"/>
      <c r="G34" s="56"/>
      <c r="H34" s="262"/>
      <c r="I34" s="262"/>
      <c r="J34" s="56">
        <f>-H28</f>
        <v>-514500</v>
      </c>
      <c r="K34" s="56"/>
      <c r="L34" s="56"/>
      <c r="M34" s="263"/>
    </row>
    <row r="35" spans="2:13" x14ac:dyDescent="0.2">
      <c r="B35" s="261"/>
      <c r="C35" s="262"/>
      <c r="D35" s="25" t="s">
        <v>147</v>
      </c>
      <c r="E35" s="107"/>
      <c r="F35" s="262"/>
      <c r="G35" s="56"/>
      <c r="H35" s="262"/>
      <c r="I35" s="262"/>
      <c r="J35" s="56">
        <f>-J64</f>
        <v>-40000000</v>
      </c>
      <c r="K35" s="56"/>
      <c r="L35" s="56"/>
      <c r="M35" s="263"/>
    </row>
    <row r="36" spans="2:13" x14ac:dyDescent="0.2">
      <c r="B36" s="261"/>
      <c r="C36" s="262"/>
      <c r="D36" s="21" t="s">
        <v>148</v>
      </c>
      <c r="E36" s="18"/>
      <c r="F36" s="262"/>
      <c r="G36" s="56"/>
      <c r="H36" s="262"/>
      <c r="I36" s="262"/>
      <c r="J36" s="283">
        <f>SUM(J33:J35)</f>
        <v>17571900</v>
      </c>
      <c r="K36" s="56"/>
      <c r="L36" s="56"/>
      <c r="M36" s="263"/>
    </row>
    <row r="37" spans="2:13" x14ac:dyDescent="0.2">
      <c r="B37" s="261"/>
      <c r="C37" s="262"/>
      <c r="D37" s="25" t="s">
        <v>149</v>
      </c>
      <c r="E37" s="107"/>
      <c r="F37" s="262"/>
      <c r="G37" s="56"/>
      <c r="H37" s="262"/>
      <c r="I37" s="262"/>
      <c r="J37" s="97">
        <f>+I28</f>
        <v>1639029</v>
      </c>
      <c r="K37" s="56"/>
      <c r="L37" s="56"/>
      <c r="M37" s="263"/>
    </row>
    <row r="38" spans="2:13" x14ac:dyDescent="0.2">
      <c r="B38" s="261"/>
      <c r="C38" s="262"/>
      <c r="D38" s="25" t="s">
        <v>153</v>
      </c>
      <c r="E38" s="107"/>
      <c r="F38" s="97"/>
      <c r="G38" s="56"/>
      <c r="H38" s="262"/>
      <c r="I38" s="262"/>
      <c r="J38" s="97">
        <f>+K28</f>
        <v>2469600</v>
      </c>
      <c r="K38" s="56"/>
      <c r="L38" s="56"/>
      <c r="M38" s="263"/>
    </row>
    <row r="39" spans="2:13" ht="13.5" thickBot="1" x14ac:dyDescent="0.25">
      <c r="B39" s="261"/>
      <c r="C39" s="262"/>
      <c r="D39" s="21" t="s">
        <v>150</v>
      </c>
      <c r="E39" s="18"/>
      <c r="F39" s="231"/>
      <c r="G39" s="284"/>
      <c r="H39" s="262"/>
      <c r="I39" s="262"/>
      <c r="J39" s="285">
        <f>SUM(J36:J38)</f>
        <v>21680529</v>
      </c>
      <c r="K39" s="56"/>
      <c r="L39" s="56"/>
      <c r="M39" s="263"/>
    </row>
    <row r="40" spans="2:13" ht="13.5" thickTop="1" x14ac:dyDescent="0.2">
      <c r="B40" s="261"/>
      <c r="C40" s="262"/>
      <c r="D40" s="25"/>
      <c r="E40" s="107"/>
      <c r="F40" s="97"/>
      <c r="G40" s="56"/>
      <c r="H40" s="56"/>
      <c r="I40" s="56"/>
      <c r="J40" s="56"/>
      <c r="K40" s="56"/>
      <c r="L40" s="56"/>
      <c r="M40" s="263"/>
    </row>
    <row r="41" spans="2:13" x14ac:dyDescent="0.2">
      <c r="B41" s="261"/>
      <c r="C41" s="262"/>
      <c r="D41" s="25" t="s">
        <v>151</v>
      </c>
      <c r="E41" s="107"/>
      <c r="F41" s="262"/>
      <c r="G41" s="97">
        <f>+J36</f>
        <v>17571900</v>
      </c>
      <c r="H41" s="56"/>
      <c r="I41" s="56"/>
      <c r="J41" s="56"/>
      <c r="K41" s="56"/>
      <c r="L41" s="56"/>
      <c r="M41" s="263"/>
    </row>
    <row r="42" spans="2:13" x14ac:dyDescent="0.2">
      <c r="B42" s="261"/>
      <c r="C42" s="262"/>
      <c r="D42" s="25" t="s">
        <v>193</v>
      </c>
      <c r="E42" s="107"/>
      <c r="F42" s="262"/>
      <c r="G42" s="56">
        <v>-4431450</v>
      </c>
      <c r="H42" s="56"/>
      <c r="I42" s="56"/>
      <c r="J42" s="56"/>
      <c r="K42" s="56"/>
      <c r="L42" s="56"/>
      <c r="M42" s="263"/>
    </row>
    <row r="43" spans="2:13" ht="13.5" thickBot="1" x14ac:dyDescent="0.25">
      <c r="B43" s="261"/>
      <c r="C43" s="262"/>
      <c r="D43" s="25" t="s">
        <v>152</v>
      </c>
      <c r="E43" s="107"/>
      <c r="F43" s="262"/>
      <c r="G43" s="286">
        <f>SUM(G41:G42)</f>
        <v>13140450</v>
      </c>
      <c r="H43" s="56"/>
      <c r="I43" s="56"/>
      <c r="J43" s="56"/>
      <c r="K43" s="56"/>
      <c r="L43" s="56"/>
      <c r="M43" s="263"/>
    </row>
    <row r="44" spans="2:13" ht="13.5" thickTop="1" x14ac:dyDescent="0.2">
      <c r="B44" s="261"/>
      <c r="C44" s="262"/>
      <c r="D44" s="107"/>
      <c r="E44" s="107"/>
      <c r="F44" s="97"/>
      <c r="G44" s="56"/>
      <c r="H44" s="56"/>
      <c r="I44" s="56"/>
      <c r="J44" s="56"/>
      <c r="K44" s="56"/>
      <c r="L44" s="56"/>
      <c r="M44" s="263"/>
    </row>
    <row r="45" spans="2:13" x14ac:dyDescent="0.2">
      <c r="B45" s="261"/>
      <c r="C45" s="262"/>
      <c r="D45" s="21" t="s">
        <v>160</v>
      </c>
      <c r="E45" s="107"/>
      <c r="F45" s="56"/>
      <c r="G45" s="56"/>
      <c r="H45" s="56"/>
      <c r="I45" s="56"/>
      <c r="J45" s="56"/>
      <c r="K45" s="56"/>
      <c r="L45" s="56"/>
      <c r="M45" s="263"/>
    </row>
    <row r="46" spans="2:13" x14ac:dyDescent="0.2">
      <c r="B46" s="261"/>
      <c r="C46" s="262"/>
      <c r="D46" s="107"/>
      <c r="E46" s="107"/>
      <c r="F46" s="56"/>
      <c r="G46" s="56"/>
      <c r="H46" s="56"/>
      <c r="I46" s="97"/>
      <c r="J46" s="56"/>
      <c r="K46" s="56"/>
      <c r="L46" s="56"/>
      <c r="M46" s="263"/>
    </row>
    <row r="47" spans="2:13" x14ac:dyDescent="0.2">
      <c r="B47" s="261"/>
      <c r="C47" s="262"/>
      <c r="D47" s="262" t="s">
        <v>161</v>
      </c>
      <c r="E47" s="107"/>
      <c r="F47" s="56"/>
      <c r="G47" s="97">
        <f>+J39</f>
        <v>21680529</v>
      </c>
      <c r="H47" s="281">
        <v>0.35</v>
      </c>
      <c r="I47" s="97">
        <f>ROUND(G47*H47,0)</f>
        <v>7588185</v>
      </c>
      <c r="J47" s="56"/>
      <c r="K47" s="56"/>
      <c r="L47" s="56"/>
      <c r="M47" s="263"/>
    </row>
    <row r="48" spans="2:13" x14ac:dyDescent="0.2">
      <c r="B48" s="261"/>
      <c r="C48" s="262"/>
      <c r="D48" s="25" t="s">
        <v>154</v>
      </c>
      <c r="E48" s="107"/>
      <c r="F48" s="56"/>
      <c r="G48" s="56"/>
      <c r="H48" s="56"/>
      <c r="I48" s="56">
        <f>-J38</f>
        <v>-2469600</v>
      </c>
      <c r="J48" s="56"/>
      <c r="K48" s="56"/>
      <c r="L48" s="56"/>
      <c r="M48" s="263"/>
    </row>
    <row r="49" spans="2:16" x14ac:dyDescent="0.2">
      <c r="B49" s="261"/>
      <c r="C49" s="262"/>
      <c r="D49" s="25" t="s">
        <v>155</v>
      </c>
      <c r="E49" s="107"/>
      <c r="F49" s="56"/>
      <c r="G49" s="97">
        <f>+J37</f>
        <v>1639029</v>
      </c>
      <c r="H49" s="281">
        <v>0.65</v>
      </c>
      <c r="I49" s="56">
        <f>-ROUND(G49*H49,0)</f>
        <v>-1065369</v>
      </c>
      <c r="J49" s="56"/>
      <c r="K49" s="56"/>
      <c r="L49" s="56"/>
      <c r="M49" s="263"/>
    </row>
    <row r="50" spans="2:16" ht="13.5" thickBot="1" x14ac:dyDescent="0.25">
      <c r="B50" s="261"/>
      <c r="C50" s="262"/>
      <c r="D50" s="21" t="s">
        <v>156</v>
      </c>
      <c r="E50" s="18"/>
      <c r="F50" s="284"/>
      <c r="G50" s="284"/>
      <c r="H50" s="284"/>
      <c r="I50" s="285">
        <f>SUM(I47:I49)</f>
        <v>4053216</v>
      </c>
      <c r="J50" s="56"/>
      <c r="K50" s="56"/>
      <c r="L50" s="56"/>
      <c r="M50" s="263"/>
    </row>
    <row r="51" spans="2:16" ht="13.5" thickTop="1" x14ac:dyDescent="0.2">
      <c r="B51" s="261"/>
      <c r="C51" s="262"/>
      <c r="D51" s="107"/>
      <c r="E51" s="107"/>
      <c r="F51" s="56"/>
      <c r="G51" s="56"/>
      <c r="H51" s="56"/>
      <c r="I51" s="56"/>
      <c r="J51" s="56"/>
      <c r="K51" s="56"/>
      <c r="L51" s="56"/>
      <c r="M51" s="263"/>
    </row>
    <row r="52" spans="2:16" x14ac:dyDescent="0.2">
      <c r="B52" s="261"/>
      <c r="C52" s="262"/>
      <c r="D52" s="107"/>
      <c r="E52" s="107"/>
      <c r="F52" s="56"/>
      <c r="G52" s="56"/>
      <c r="H52" s="56"/>
      <c r="I52" s="56"/>
      <c r="J52" s="56"/>
      <c r="K52" s="56"/>
      <c r="L52" s="56"/>
      <c r="M52" s="263"/>
    </row>
    <row r="53" spans="2:16" x14ac:dyDescent="0.2">
      <c r="B53" s="261"/>
      <c r="C53" s="262"/>
      <c r="D53" s="107"/>
      <c r="E53" s="107"/>
      <c r="F53" s="56"/>
      <c r="G53" s="56"/>
      <c r="H53" s="56"/>
      <c r="I53" s="56"/>
      <c r="J53" s="56"/>
      <c r="K53" s="56"/>
      <c r="L53" s="56"/>
      <c r="M53" s="263"/>
    </row>
    <row r="54" spans="2:16" x14ac:dyDescent="0.2">
      <c r="B54" s="261"/>
      <c r="C54" s="262"/>
      <c r="D54" s="107"/>
      <c r="E54" s="107"/>
      <c r="F54" s="56"/>
      <c r="G54" s="56"/>
      <c r="H54" s="56"/>
      <c r="I54" s="56"/>
      <c r="J54" s="56"/>
      <c r="K54" s="56"/>
      <c r="L54" s="56"/>
      <c r="M54" s="263"/>
    </row>
    <row r="55" spans="2:16" x14ac:dyDescent="0.2">
      <c r="B55" s="261"/>
      <c r="C55" s="262"/>
      <c r="D55" s="107"/>
      <c r="E55" s="107"/>
      <c r="F55" s="56"/>
      <c r="G55" s="56"/>
      <c r="H55" s="56"/>
      <c r="I55" s="56"/>
      <c r="J55" s="56"/>
      <c r="K55" s="56"/>
      <c r="L55" s="56"/>
      <c r="M55" s="263"/>
    </row>
    <row r="56" spans="2:16" x14ac:dyDescent="0.2">
      <c r="B56" s="261"/>
      <c r="C56" s="262"/>
      <c r="D56" s="177" t="s">
        <v>194</v>
      </c>
      <c r="E56" s="262"/>
      <c r="F56" s="262"/>
      <c r="G56" s="262"/>
      <c r="H56" s="262"/>
      <c r="I56" s="262"/>
      <c r="J56" s="262"/>
      <c r="K56" s="262"/>
      <c r="L56" s="262"/>
      <c r="M56" s="263"/>
    </row>
    <row r="57" spans="2:16" x14ac:dyDescent="0.2">
      <c r="B57" s="261"/>
      <c r="C57" s="262"/>
      <c r="D57" s="321" t="s">
        <v>57</v>
      </c>
      <c r="E57" s="75"/>
      <c r="F57" s="323" t="s">
        <v>58</v>
      </c>
      <c r="G57" s="324" t="s">
        <v>59</v>
      </c>
      <c r="H57" s="325" t="s">
        <v>60</v>
      </c>
      <c r="I57" s="323" t="s">
        <v>61</v>
      </c>
      <c r="J57" s="325" t="s">
        <v>62</v>
      </c>
      <c r="K57" s="325"/>
      <c r="L57" s="347" t="s">
        <v>63</v>
      </c>
      <c r="M57" s="263"/>
    </row>
    <row r="58" spans="2:16" ht="25.5" x14ac:dyDescent="0.2">
      <c r="B58" s="261"/>
      <c r="C58" s="262"/>
      <c r="D58" s="322"/>
      <c r="E58" s="77"/>
      <c r="F58" s="323"/>
      <c r="G58" s="324"/>
      <c r="H58" s="325"/>
      <c r="I58" s="324"/>
      <c r="J58" s="78" t="s">
        <v>64</v>
      </c>
      <c r="K58" s="78" t="s">
        <v>65</v>
      </c>
      <c r="L58" s="348"/>
      <c r="M58" s="263"/>
    </row>
    <row r="59" spans="2:16" x14ac:dyDescent="0.2">
      <c r="B59" s="261"/>
      <c r="C59" s="262"/>
      <c r="D59" s="80" t="s">
        <v>66</v>
      </c>
      <c r="E59" s="81"/>
      <c r="F59" s="82">
        <f>SUM(G59:I59)</f>
        <v>0</v>
      </c>
      <c r="G59" s="83">
        <v>0</v>
      </c>
      <c r="H59" s="84">
        <v>0</v>
      </c>
      <c r="I59" s="83">
        <v>0</v>
      </c>
      <c r="J59" s="84">
        <f>+I47</f>
        <v>7588185</v>
      </c>
      <c r="K59" s="84">
        <v>0</v>
      </c>
      <c r="L59" s="82">
        <v>0</v>
      </c>
      <c r="M59" s="263"/>
    </row>
    <row r="60" spans="2:16" x14ac:dyDescent="0.2">
      <c r="B60" s="261"/>
      <c r="C60" s="262"/>
      <c r="D60" s="85" t="s">
        <v>67</v>
      </c>
      <c r="E60" s="86"/>
      <c r="F60" s="87"/>
      <c r="G60" s="303"/>
      <c r="H60" s="304"/>
      <c r="I60" s="303"/>
      <c r="J60" s="90"/>
      <c r="K60" s="91"/>
      <c r="L60" s="305"/>
      <c r="M60" s="263"/>
    </row>
    <row r="61" spans="2:16" x14ac:dyDescent="0.2">
      <c r="B61" s="261"/>
      <c r="C61" s="262"/>
      <c r="D61" s="269"/>
      <c r="E61" s="270"/>
      <c r="F61" s="268"/>
      <c r="G61" s="262"/>
      <c r="H61" s="268"/>
      <c r="I61" s="262"/>
      <c r="J61" s="268"/>
      <c r="K61" s="262"/>
      <c r="L61" s="268"/>
      <c r="M61" s="263"/>
    </row>
    <row r="62" spans="2:16" x14ac:dyDescent="0.2">
      <c r="B62" s="261"/>
      <c r="C62" s="262"/>
      <c r="D62" s="80" t="s">
        <v>75</v>
      </c>
      <c r="E62" s="81"/>
      <c r="F62" s="84">
        <f t="shared" ref="F62:L62" si="3">SUM(F61:F61)</f>
        <v>0</v>
      </c>
      <c r="G62" s="83">
        <f t="shared" si="3"/>
        <v>0</v>
      </c>
      <c r="H62" s="84">
        <f t="shared" si="3"/>
        <v>0</v>
      </c>
      <c r="I62" s="83">
        <f t="shared" si="3"/>
        <v>0</v>
      </c>
      <c r="J62" s="84">
        <f t="shared" si="3"/>
        <v>0</v>
      </c>
      <c r="K62" s="83">
        <f t="shared" si="3"/>
        <v>0</v>
      </c>
      <c r="L62" s="84">
        <f t="shared" si="3"/>
        <v>0</v>
      </c>
      <c r="M62" s="263"/>
    </row>
    <row r="63" spans="2:16" x14ac:dyDescent="0.2">
      <c r="B63" s="261"/>
      <c r="C63" s="262"/>
      <c r="D63" s="107"/>
      <c r="E63" s="107"/>
      <c r="F63" s="56"/>
      <c r="G63" s="56"/>
      <c r="H63" s="56"/>
      <c r="I63" s="56"/>
      <c r="J63" s="56"/>
      <c r="K63" s="56"/>
      <c r="L63" s="56"/>
      <c r="M63" s="263"/>
    </row>
    <row r="64" spans="2:16" x14ac:dyDescent="0.2">
      <c r="B64" s="261"/>
      <c r="C64" s="262"/>
      <c r="D64" s="25"/>
      <c r="E64" s="298"/>
      <c r="F64" s="107"/>
      <c r="G64" s="248"/>
      <c r="H64" s="250" t="s">
        <v>163</v>
      </c>
      <c r="I64" s="247"/>
      <c r="J64" s="249">
        <v>40000000</v>
      </c>
      <c r="K64" s="249"/>
      <c r="L64" s="249"/>
      <c r="M64" s="252"/>
      <c r="N64" s="59"/>
      <c r="O64" s="59"/>
      <c r="P64" s="59"/>
    </row>
    <row r="65" spans="2:16" ht="12.75" customHeight="1" x14ac:dyDescent="0.2">
      <c r="B65" s="261"/>
      <c r="C65" s="262"/>
      <c r="D65" s="346"/>
      <c r="E65" s="298"/>
      <c r="F65" s="345"/>
      <c r="G65" s="292"/>
      <c r="H65" s="292" t="s">
        <v>142</v>
      </c>
      <c r="I65" s="292"/>
      <c r="J65" s="253">
        <f>+N65</f>
        <v>3601500</v>
      </c>
      <c r="K65" s="293">
        <v>3500000</v>
      </c>
      <c r="L65" s="251">
        <v>2.9000000000000001E-2</v>
      </c>
      <c r="M65" s="252">
        <f>+K65*L65</f>
        <v>101500</v>
      </c>
      <c r="N65" s="249">
        <f>+K65+M65</f>
        <v>3601500</v>
      </c>
      <c r="O65" s="59" t="s">
        <v>191</v>
      </c>
      <c r="P65" s="59"/>
    </row>
    <row r="66" spans="2:16" x14ac:dyDescent="0.2">
      <c r="B66" s="261"/>
      <c r="C66" s="262"/>
      <c r="D66" s="346"/>
      <c r="E66" s="344"/>
      <c r="F66" s="345"/>
      <c r="G66" s="292"/>
      <c r="H66" s="294" t="s">
        <v>143</v>
      </c>
      <c r="I66" s="294"/>
      <c r="J66" s="292">
        <f>+N66</f>
        <v>514500</v>
      </c>
      <c r="K66" s="295">
        <v>500000</v>
      </c>
      <c r="L66" s="287">
        <v>2.9000000000000001E-2</v>
      </c>
      <c r="M66" s="288">
        <f t="shared" ref="M66:M67" si="4">+K66*L66</f>
        <v>14500</v>
      </c>
      <c r="N66" s="249">
        <f t="shared" ref="N66:N67" si="5">+K66+M66</f>
        <v>514500</v>
      </c>
      <c r="O66" s="59"/>
      <c r="P66" s="59"/>
    </row>
    <row r="67" spans="2:16" ht="23.25" customHeight="1" x14ac:dyDescent="0.2">
      <c r="B67" s="261"/>
      <c r="C67" s="262"/>
      <c r="D67" s="346"/>
      <c r="E67" s="344"/>
      <c r="F67" s="345"/>
      <c r="G67" s="292"/>
      <c r="H67" s="343" t="s">
        <v>164</v>
      </c>
      <c r="I67" s="343"/>
      <c r="J67" s="292">
        <f>+N67</f>
        <v>7820400</v>
      </c>
      <c r="K67" s="293">
        <f>+L15</f>
        <v>7600000</v>
      </c>
      <c r="L67" s="251">
        <v>2.9000000000000001E-2</v>
      </c>
      <c r="M67" s="252">
        <f t="shared" si="4"/>
        <v>220400</v>
      </c>
      <c r="N67" s="249">
        <f t="shared" si="5"/>
        <v>7820400</v>
      </c>
      <c r="O67" s="59"/>
      <c r="P67" s="59"/>
    </row>
    <row r="68" spans="2:16" x14ac:dyDescent="0.2">
      <c r="B68" s="261"/>
      <c r="C68" s="262"/>
      <c r="D68" s="262"/>
      <c r="E68" s="299"/>
      <c r="F68" s="271"/>
      <c r="G68" s="248"/>
      <c r="H68" s="250" t="s">
        <v>135</v>
      </c>
      <c r="I68" s="247"/>
      <c r="J68" s="249">
        <f>+'Desarrollo Ejercicio n°8 A'!G19</f>
        <v>6365000</v>
      </c>
      <c r="K68" s="59"/>
      <c r="L68" s="247"/>
      <c r="M68" s="246"/>
      <c r="N68" s="59"/>
      <c r="O68" s="59"/>
      <c r="P68" s="59"/>
    </row>
    <row r="69" spans="2:16" x14ac:dyDescent="0.2">
      <c r="B69" s="261"/>
      <c r="C69" s="262"/>
      <c r="D69" s="340"/>
      <c r="E69" s="341"/>
      <c r="F69" s="342"/>
      <c r="G69" s="247"/>
      <c r="H69" s="250" t="s">
        <v>136</v>
      </c>
      <c r="I69" s="247"/>
      <c r="J69" s="253">
        <f>-'Desarrollo Ejercicio n°8 A'!F14</f>
        <v>-215000</v>
      </c>
      <c r="K69" s="247"/>
      <c r="L69" s="247"/>
      <c r="M69" s="246"/>
      <c r="N69" s="59"/>
      <c r="O69" s="59"/>
      <c r="P69" s="59"/>
    </row>
    <row r="70" spans="2:16" x14ac:dyDescent="0.2">
      <c r="B70" s="261"/>
      <c r="C70" s="262"/>
      <c r="D70" s="340"/>
      <c r="E70" s="341"/>
      <c r="F70" s="342"/>
      <c r="G70" s="254" t="s">
        <v>110</v>
      </c>
      <c r="H70" s="255" t="s">
        <v>137</v>
      </c>
      <c r="I70" s="247"/>
      <c r="J70" s="256">
        <f>SUM(J64:J69)</f>
        <v>58086400</v>
      </c>
      <c r="K70" s="247"/>
      <c r="L70" s="247"/>
      <c r="M70" s="246"/>
      <c r="N70" s="59"/>
      <c r="O70" s="59"/>
      <c r="P70" s="59"/>
    </row>
    <row r="71" spans="2:16" x14ac:dyDescent="0.2">
      <c r="B71" s="261"/>
      <c r="C71" s="262"/>
      <c r="D71" s="177"/>
      <c r="E71" s="300"/>
      <c r="F71" s="301"/>
      <c r="G71" s="292"/>
      <c r="H71" s="292"/>
      <c r="I71" s="296"/>
      <c r="J71" s="292"/>
      <c r="K71" s="292"/>
      <c r="L71" s="292"/>
      <c r="M71" s="246"/>
      <c r="N71" s="59"/>
      <c r="O71" s="59"/>
      <c r="P71" s="59"/>
    </row>
    <row r="72" spans="2:16" ht="13.5" thickBot="1" x14ac:dyDescent="0.25">
      <c r="B72" s="272"/>
      <c r="C72" s="257"/>
      <c r="D72" s="160"/>
      <c r="E72" s="160"/>
      <c r="F72" s="160"/>
      <c r="G72" s="306"/>
      <c r="H72" s="306"/>
      <c r="I72" s="306"/>
      <c r="J72" s="306"/>
      <c r="K72" s="306"/>
      <c r="L72" s="306"/>
      <c r="M72" s="307"/>
      <c r="N72" s="59"/>
      <c r="O72" s="59"/>
      <c r="P72" s="59"/>
    </row>
    <row r="73" spans="2:16" x14ac:dyDescent="0.2">
      <c r="D73" s="143"/>
      <c r="E73" s="143"/>
      <c r="F73" s="143"/>
      <c r="G73" s="59"/>
      <c r="H73" s="59"/>
      <c r="I73" s="59"/>
      <c r="J73" s="59"/>
      <c r="K73" s="59"/>
      <c r="L73" s="59"/>
      <c r="M73" s="59"/>
      <c r="N73" s="59"/>
      <c r="O73" s="59"/>
      <c r="P73" s="59"/>
    </row>
    <row r="74" spans="2:16" x14ac:dyDescent="0.2">
      <c r="G74" s="59"/>
      <c r="H74" s="59"/>
      <c r="I74" s="59"/>
      <c r="J74" s="59"/>
      <c r="K74" s="59"/>
      <c r="L74" s="59"/>
      <c r="M74" s="59"/>
      <c r="N74" s="59"/>
      <c r="O74" s="59"/>
      <c r="P74" s="59"/>
    </row>
    <row r="75" spans="2:16" x14ac:dyDescent="0.2"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2:16" x14ac:dyDescent="0.2">
      <c r="G76" s="59"/>
      <c r="H76" s="59"/>
      <c r="I76" s="59"/>
      <c r="J76" s="59"/>
      <c r="K76" s="59"/>
      <c r="L76" s="59"/>
      <c r="M76" s="59"/>
      <c r="N76" s="59"/>
      <c r="O76" s="59"/>
      <c r="P76" s="59"/>
    </row>
    <row r="77" spans="2:16" x14ac:dyDescent="0.2">
      <c r="G77" s="59"/>
      <c r="H77" s="59"/>
      <c r="I77" s="59"/>
      <c r="J77" s="59"/>
      <c r="K77" s="59"/>
      <c r="L77" s="59"/>
      <c r="M77" s="59"/>
      <c r="N77" s="59"/>
      <c r="O77" s="59"/>
      <c r="P77" s="59"/>
    </row>
    <row r="78" spans="2:16" x14ac:dyDescent="0.2">
      <c r="G78" s="59"/>
      <c r="H78" s="59"/>
      <c r="I78" s="59"/>
      <c r="J78" s="59"/>
      <c r="K78" s="59"/>
      <c r="L78" s="59"/>
      <c r="M78" s="59"/>
      <c r="N78" s="59"/>
      <c r="O78" s="59"/>
      <c r="P78" s="59"/>
    </row>
    <row r="79" spans="2:16" x14ac:dyDescent="0.2">
      <c r="G79" s="59"/>
      <c r="H79" s="59"/>
      <c r="I79" s="59"/>
      <c r="J79" s="59"/>
      <c r="K79" s="59"/>
      <c r="L79" s="59"/>
      <c r="M79" s="59"/>
      <c r="N79" s="59"/>
      <c r="O79" s="59"/>
      <c r="P79" s="59"/>
    </row>
    <row r="80" spans="2:16" x14ac:dyDescent="0.2">
      <c r="G80" s="59"/>
      <c r="H80" s="59"/>
      <c r="I80" s="59"/>
      <c r="J80" s="59"/>
      <c r="K80" s="59"/>
      <c r="L80" s="59"/>
      <c r="M80" s="59"/>
      <c r="N80" s="59"/>
      <c r="O80" s="59"/>
      <c r="P80" s="59"/>
    </row>
    <row r="81" spans="7:16" x14ac:dyDescent="0.2">
      <c r="G81" s="59"/>
      <c r="H81" s="59"/>
      <c r="I81" s="59"/>
      <c r="J81" s="59"/>
      <c r="K81" s="59"/>
      <c r="L81" s="59"/>
      <c r="M81" s="59"/>
      <c r="N81" s="59"/>
      <c r="O81" s="59"/>
      <c r="P81" s="59"/>
    </row>
    <row r="82" spans="7:16" x14ac:dyDescent="0.2">
      <c r="G82" s="59"/>
      <c r="H82" s="59"/>
      <c r="I82" s="59"/>
      <c r="J82" s="59"/>
      <c r="K82" s="59"/>
      <c r="L82" s="59"/>
      <c r="M82" s="59"/>
      <c r="N82" s="59"/>
      <c r="O82" s="59"/>
      <c r="P82" s="59"/>
    </row>
    <row r="83" spans="7:16" x14ac:dyDescent="0.2">
      <c r="G83" s="59"/>
      <c r="H83" s="59"/>
      <c r="I83" s="59"/>
      <c r="J83" s="59"/>
      <c r="K83" s="59"/>
      <c r="L83" s="59"/>
      <c r="M83" s="59"/>
      <c r="N83" s="59"/>
      <c r="O83" s="59"/>
      <c r="P83" s="59"/>
    </row>
    <row r="84" spans="7:16" x14ac:dyDescent="0.2">
      <c r="G84" s="59"/>
      <c r="H84" s="59"/>
      <c r="I84" s="59"/>
      <c r="J84" s="59"/>
      <c r="K84" s="59"/>
      <c r="L84" s="59"/>
      <c r="M84" s="59"/>
      <c r="N84" s="59"/>
      <c r="O84" s="59"/>
      <c r="P84" s="59"/>
    </row>
    <row r="85" spans="7:16" x14ac:dyDescent="0.2"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7:16" x14ac:dyDescent="0.2">
      <c r="G86" s="59"/>
      <c r="H86" s="59"/>
      <c r="I86" s="59"/>
      <c r="J86" s="59"/>
      <c r="K86" s="59"/>
      <c r="L86" s="59"/>
      <c r="M86" s="59"/>
      <c r="N86" s="59"/>
      <c r="O86" s="59"/>
      <c r="P86" s="59"/>
    </row>
  </sheetData>
  <mergeCells count="23">
    <mergeCell ref="J57:K57"/>
    <mergeCell ref="L57:L58"/>
    <mergeCell ref="D57:D58"/>
    <mergeCell ref="F57:F58"/>
    <mergeCell ref="G57:G58"/>
    <mergeCell ref="H57:H58"/>
    <mergeCell ref="I57:I58"/>
    <mergeCell ref="D69:D70"/>
    <mergeCell ref="E69:E70"/>
    <mergeCell ref="F69:F70"/>
    <mergeCell ref="H67:I67"/>
    <mergeCell ref="E66:E67"/>
    <mergeCell ref="F65:F67"/>
    <mergeCell ref="D65:D67"/>
    <mergeCell ref="K10:K13"/>
    <mergeCell ref="L10:L14"/>
    <mergeCell ref="I11:J11"/>
    <mergeCell ref="J12:J14"/>
    <mergeCell ref="D10:D11"/>
    <mergeCell ref="F10:F14"/>
    <mergeCell ref="G10:G14"/>
    <mergeCell ref="H10:H14"/>
    <mergeCell ref="I10:J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Planteamiento Ejercicio n°7</vt:lpstr>
      <vt:lpstr>Desarrollo Ejercicio n°7 A</vt:lpstr>
      <vt:lpstr>Desarrollo Ejerc. n°7 B,C y D </vt:lpstr>
      <vt:lpstr>Planteamiento Ejercicio n°8</vt:lpstr>
      <vt:lpstr>Desarrollo Ejercicio n°8 A</vt:lpstr>
      <vt:lpstr>Desarrollo Ejerc n°8 B,C y D</vt:lpstr>
      <vt:lpstr>'Desarrollo Ejerc n°8 B,C y D'!Área_de_impresión</vt:lpstr>
      <vt:lpstr>'Desarrollo Ejerc. n°7 B,C y D '!Área_de_impresión</vt:lpstr>
      <vt:lpstr>'Desarrollo Ejercicio n°7 A'!Área_de_impresión</vt:lpstr>
      <vt:lpstr>'Desarrollo Ejercicio n°8 A'!Área_de_impresión</vt:lpstr>
      <vt:lpstr>'Planteamiento Ejercicio n°7'!Área_de_impresión</vt:lpstr>
      <vt:lpstr>'Planteamiento Ejercicio n°8'!Área_de_impresión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E Martínez Peñailillo</dc:creator>
  <cp:lastModifiedBy>Claudia Valdés Muñoz</cp:lastModifiedBy>
  <cp:lastPrinted>2017-06-27T02:42:06Z</cp:lastPrinted>
  <dcterms:created xsi:type="dcterms:W3CDTF">2017-05-29T00:36:19Z</dcterms:created>
  <dcterms:modified xsi:type="dcterms:W3CDTF">2017-08-28T05:06:12Z</dcterms:modified>
</cp:coreProperties>
</file>