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clauv\Desktop\SEMINARIOS TRIBUTARIOS\"/>
    </mc:Choice>
  </mc:AlternateContent>
  <bookViews>
    <workbookView xWindow="0" yWindow="0" windowWidth="23040" windowHeight="9405" firstSheet="3" activeTab="5" xr2:uid="{00000000-000D-0000-FFFF-FFFF00000000}"/>
  </bookViews>
  <sheets>
    <sheet name="Planteamiento Ejercicio n°9" sheetId="1" r:id="rId1"/>
    <sheet name="Desarrollo Ejercicio n°9 A" sheetId="2" r:id="rId2"/>
    <sheet name="Desarrollo Ejercicio n°9 B y C" sheetId="3" r:id="rId3"/>
    <sheet name="Planteamiento Ejercicio n°10" sheetId="7" r:id="rId4"/>
    <sheet name="Desarrollo Ejercicio n°10 A" sheetId="8" r:id="rId5"/>
    <sheet name="Desarrollo Ejercicio n°10 B y C" sheetId="9" r:id="rId6"/>
  </sheets>
  <definedNames>
    <definedName name="_xlnm.Print_Area" localSheetId="4">'Desarrollo Ejercicio n°10 A'!$B$2:$H$33</definedName>
    <definedName name="_xlnm.Print_Area" localSheetId="5">'Desarrollo Ejercicio n°10 B y C'!$B$2:$M$92</definedName>
    <definedName name="_xlnm.Print_Area" localSheetId="1">'Desarrollo Ejercicio n°9 A'!$B$2:$G$44</definedName>
    <definedName name="_xlnm.Print_Area" localSheetId="2">'Desarrollo Ejercicio n°9 B y C'!$B$2:$L$57</definedName>
    <definedName name="_xlnm.Print_Area" localSheetId="3">'Planteamiento Ejercicio n°10'!$B$2:$J$84</definedName>
    <definedName name="_xlnm.Print_Area" localSheetId="0">'Planteamiento Ejercicio n°9'!$B$2:$J$69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9" l="1"/>
  <c r="F26" i="7"/>
  <c r="O85" i="9" l="1"/>
  <c r="H41" i="9" l="1"/>
  <c r="E41" i="9" s="1"/>
  <c r="D79" i="9"/>
  <c r="D78" i="9"/>
  <c r="M52" i="7"/>
  <c r="M50" i="7"/>
  <c r="I89" i="9"/>
  <c r="O89" i="9" s="1"/>
  <c r="K84" i="9"/>
  <c r="L84" i="9" s="1"/>
  <c r="E74" i="9"/>
  <c r="C70" i="9"/>
  <c r="D70" i="9" s="1"/>
  <c r="F70" i="9" s="1"/>
  <c r="G45" i="9" s="1"/>
  <c r="E45" i="9" s="1"/>
  <c r="D54" i="9"/>
  <c r="I54" i="9" s="1"/>
  <c r="I43" i="9"/>
  <c r="D32" i="9"/>
  <c r="D23" i="9"/>
  <c r="D24" i="9" s="1"/>
  <c r="J17" i="9"/>
  <c r="J20" i="9" s="1"/>
  <c r="J27" i="9" s="1"/>
  <c r="I17" i="9"/>
  <c r="I20" i="9" s="1"/>
  <c r="I27" i="9" s="1"/>
  <c r="H17" i="9"/>
  <c r="H20" i="9" s="1"/>
  <c r="H27" i="9" s="1"/>
  <c r="G17" i="9"/>
  <c r="G20" i="9" s="1"/>
  <c r="G27" i="9" s="1"/>
  <c r="P15" i="9"/>
  <c r="P16" i="9" s="1"/>
  <c r="L15" i="9"/>
  <c r="K15" i="9"/>
  <c r="O32" i="8"/>
  <c r="O33" i="8" s="1"/>
  <c r="F25" i="8"/>
  <c r="G30" i="8" s="1"/>
  <c r="D25" i="8"/>
  <c r="L23" i="8"/>
  <c r="L22" i="8"/>
  <c r="F22" i="8"/>
  <c r="E70" i="9" s="1"/>
  <c r="F13" i="8"/>
  <c r="G18" i="8" s="1"/>
  <c r="F21" i="7"/>
  <c r="K14" i="9" s="1"/>
  <c r="M84" i="9" l="1"/>
  <c r="J21" i="8"/>
  <c r="L21" i="8" s="1"/>
  <c r="L24" i="9"/>
  <c r="K24" i="9" s="1"/>
  <c r="K16" i="9"/>
  <c r="K17" i="9" s="1"/>
  <c r="K20" i="9" s="1"/>
  <c r="F19" i="9"/>
  <c r="L16" i="9"/>
  <c r="L17" i="9" s="1"/>
  <c r="L25" i="8"/>
  <c r="F21" i="8" s="1"/>
  <c r="G25" i="8" s="1"/>
  <c r="G27" i="8" s="1"/>
  <c r="G29" i="8" s="1"/>
  <c r="G32" i="8" s="1"/>
  <c r="G28" i="9"/>
  <c r="G29" i="9" s="1"/>
  <c r="G36" i="9" s="1"/>
  <c r="H28" i="9"/>
  <c r="H29" i="9" s="1"/>
  <c r="H36" i="9" s="1"/>
  <c r="E78" i="9"/>
  <c r="F78" i="9" s="1"/>
  <c r="H78" i="9" s="1"/>
  <c r="M85" i="9"/>
  <c r="D89" i="9" s="1"/>
  <c r="F24" i="9"/>
  <c r="E24" i="9" s="1"/>
  <c r="I28" i="9"/>
  <c r="I29" i="9" s="1"/>
  <c r="I36" i="9" s="1"/>
  <c r="F15" i="9"/>
  <c r="J28" i="9"/>
  <c r="J29" i="9" s="1"/>
  <c r="J36" i="9" s="1"/>
  <c r="D25" i="9"/>
  <c r="K27" i="9" l="1"/>
  <c r="K28" i="9" s="1"/>
  <c r="K29" i="9" s="1"/>
  <c r="K33" i="9" s="1"/>
  <c r="E19" i="9"/>
  <c r="L19" i="9"/>
  <c r="L20" i="9" s="1"/>
  <c r="L27" i="9" s="1"/>
  <c r="L28" i="9" s="1"/>
  <c r="L29" i="9" s="1"/>
  <c r="F16" i="9"/>
  <c r="E16" i="9" s="1"/>
  <c r="G67" i="7"/>
  <c r="I88" i="9" s="1"/>
  <c r="O88" i="9" s="1"/>
  <c r="H37" i="9"/>
  <c r="H38" i="9" s="1"/>
  <c r="H47" i="9" s="1"/>
  <c r="G37" i="9"/>
  <c r="G38" i="9" s="1"/>
  <c r="G47" i="9" s="1"/>
  <c r="G56" i="9" s="1"/>
  <c r="I37" i="9"/>
  <c r="I38" i="9" s="1"/>
  <c r="J37" i="9"/>
  <c r="J38" i="9" s="1"/>
  <c r="E15" i="9"/>
  <c r="E17" i="9" s="1"/>
  <c r="I87" i="9"/>
  <c r="O87" i="9" s="1"/>
  <c r="F17" i="9" l="1"/>
  <c r="F20" i="9" s="1"/>
  <c r="F27" i="9" s="1"/>
  <c r="H50" i="9"/>
  <c r="H56" i="9" s="1"/>
  <c r="F28" i="9"/>
  <c r="E28" i="9" s="1"/>
  <c r="E20" i="9"/>
  <c r="E27" i="9" s="1"/>
  <c r="J47" i="9"/>
  <c r="J56" i="9" s="1"/>
  <c r="O91" i="9"/>
  <c r="K36" i="9"/>
  <c r="I42" i="9"/>
  <c r="I47" i="9" s="1"/>
  <c r="I83" i="9"/>
  <c r="I91" i="9" s="1"/>
  <c r="F29" i="9" l="1"/>
  <c r="D84" i="9"/>
  <c r="G72" i="7" s="1"/>
  <c r="K37" i="9"/>
  <c r="K38" i="9" s="1"/>
  <c r="K47" i="9" l="1"/>
  <c r="K56" i="9" s="1"/>
  <c r="F33" i="9"/>
  <c r="E29" i="9"/>
  <c r="L33" i="9" l="1"/>
  <c r="E33" i="9"/>
  <c r="D33" i="9" s="1"/>
  <c r="E36" i="9"/>
  <c r="F36" i="9"/>
  <c r="D61" i="9" l="1"/>
  <c r="E61" i="9"/>
  <c r="D34" i="9"/>
  <c r="E79" i="9"/>
  <c r="F79" i="9" s="1"/>
  <c r="H79" i="9" s="1"/>
  <c r="F37" i="9"/>
  <c r="E37" i="9" s="1"/>
  <c r="O33" i="9"/>
  <c r="O34" i="9" s="1"/>
  <c r="L36" i="9"/>
  <c r="D50" i="9" l="1"/>
  <c r="H80" i="9"/>
  <c r="D86" i="9"/>
  <c r="D91" i="9" s="1"/>
  <c r="L37" i="9"/>
  <c r="L38" i="9" s="1"/>
  <c r="F38" i="9"/>
  <c r="F50" i="9" l="1"/>
  <c r="D51" i="9"/>
  <c r="F44" i="9"/>
  <c r="E44" i="9" s="1"/>
  <c r="O92" i="9"/>
  <c r="L56" i="9"/>
  <c r="L47" i="9"/>
  <c r="F47" i="9"/>
  <c r="E38" i="9"/>
  <c r="E47" i="9" s="1"/>
  <c r="E62" i="9" l="1"/>
  <c r="E64" i="9" s="1"/>
  <c r="D62" i="9"/>
  <c r="D64" i="9" s="1"/>
  <c r="I50" i="9"/>
  <c r="I56" i="9" s="1"/>
  <c r="E50" i="9"/>
  <c r="F56" i="9"/>
  <c r="E56" i="9"/>
  <c r="H16" i="3"/>
  <c r="F55" i="3"/>
  <c r="D25" i="3" s="1"/>
  <c r="F54" i="3"/>
  <c r="D24" i="3" s="1"/>
  <c r="E51" i="3"/>
  <c r="E30" i="2" s="1"/>
  <c r="C51" i="3"/>
  <c r="C48" i="3"/>
  <c r="D48" i="3" s="1"/>
  <c r="F48" i="3" s="1"/>
  <c r="G17" i="3" s="1"/>
  <c r="G21" i="3" s="1"/>
  <c r="K21" i="3"/>
  <c r="K28" i="3" s="1"/>
  <c r="J21" i="3"/>
  <c r="J28" i="3" s="1"/>
  <c r="I21" i="3"/>
  <c r="I28" i="3" s="1"/>
  <c r="F20" i="3"/>
  <c r="E20" i="3" s="1"/>
  <c r="E12" i="3"/>
  <c r="E25" i="2"/>
  <c r="F42" i="2" s="1"/>
  <c r="C25" i="2"/>
  <c r="L23" i="2"/>
  <c r="L25" i="2" s="1"/>
  <c r="E21" i="2" s="1"/>
  <c r="L22" i="2"/>
  <c r="E22" i="2"/>
  <c r="L21" i="2"/>
  <c r="E13" i="2"/>
  <c r="F18" i="2" s="1"/>
  <c r="E48" i="3" l="1"/>
  <c r="F25" i="2"/>
  <c r="F27" i="2" s="1"/>
  <c r="F30" i="2"/>
  <c r="D36" i="2"/>
  <c r="D37" i="2" s="1"/>
  <c r="F37" i="2" s="1"/>
  <c r="E16" i="3"/>
  <c r="H21" i="3"/>
  <c r="D26" i="3"/>
  <c r="F56" i="3"/>
  <c r="G55" i="3" s="1"/>
  <c r="G25" i="3" s="1"/>
  <c r="G53" i="1"/>
  <c r="E17" i="3"/>
  <c r="G54" i="3" l="1"/>
  <c r="G24" i="3" s="1"/>
  <c r="F32" i="2"/>
  <c r="D37" i="3" s="1"/>
  <c r="H25" i="3"/>
  <c r="H24" i="3" l="1"/>
  <c r="E37" i="3"/>
  <c r="F15" i="3"/>
  <c r="E15" i="3" s="1"/>
  <c r="E21" i="3" s="1"/>
  <c r="F34" i="2"/>
  <c r="F39" i="2" s="1"/>
  <c r="H28" i="3"/>
  <c r="F41" i="2" l="1"/>
  <c r="F44" i="2" s="1"/>
  <c r="F21" i="3"/>
  <c r="F25" i="3" s="1"/>
  <c r="F24" i="3" l="1"/>
  <c r="F28" i="3"/>
  <c r="E24" i="3"/>
  <c r="E31" i="3" s="1"/>
  <c r="D38" i="3" s="1"/>
  <c r="D40" i="3" s="1"/>
  <c r="G28" i="3" l="1"/>
  <c r="E25" i="3"/>
  <c r="E28" i="3" l="1"/>
  <c r="E32" i="3"/>
  <c r="E38" i="3" s="1"/>
  <c r="E40" i="3" s="1"/>
</calcChain>
</file>

<file path=xl/sharedStrings.xml><?xml version="1.0" encoding="utf-8"?>
<sst xmlns="http://schemas.openxmlformats.org/spreadsheetml/2006/main" count="316" uniqueCount="201">
  <si>
    <r>
      <t xml:space="preserve">La Sociedad de Responsabilidad Limitada "Triple AAA",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Renta Atribuida "14 A LIR", formada por dos socios personas naturales y su giro comercial es de comercialización de productos médicos. Según lo antes descrito, la sociedad registra los siguientes antecedentes:</t>
    </r>
  </si>
  <si>
    <t>1.-</t>
  </si>
  <si>
    <t>Los socios personas naturales aportaron un Capital Inicial de $ 50.000.000, con una participación del 50% cada uno.</t>
  </si>
  <si>
    <t>2.-</t>
  </si>
  <si>
    <t>La Sociedad adquiere existencias (activos realizables) por un monto de $20.000.000, durante el año 2017</t>
  </si>
  <si>
    <t>3.-</t>
  </si>
  <si>
    <t>La sociedad en el transcurso del año, adquiere activos inmovilizados (Maquinarias, muebles y dos camionetas cabina simple) por un monto ascendente a $15.000.000, los asesores de la sociedad le recomiendan "acelerar" estos bienes tributariamente. Por lo anterior, se genera una DDAN "FUF" de $3.570.000</t>
  </si>
  <si>
    <t>4.-</t>
  </si>
  <si>
    <t>La Sociedad durante el transcurso del año, adquiere participación de "Doble BB SpA" acogida al régimen "14 B LIR Parcialmente Integrado", Por un monto de $10.000.000 (monto actualizado al cierre del 31.12.2017)</t>
  </si>
  <si>
    <t>5.-</t>
  </si>
  <si>
    <t>6.-</t>
  </si>
  <si>
    <t>Los socios de "Tiple AAA Ltda." deciden efectuar retiro de utilidades por $5.000.000 durante el año, según se detalla:</t>
  </si>
  <si>
    <t>Datos para la confección de la RLI:</t>
  </si>
  <si>
    <t>a)</t>
  </si>
  <si>
    <t>Utilidad según balance al 31.12.2017</t>
  </si>
  <si>
    <t>b)</t>
  </si>
  <si>
    <t>Correción Monetaria existencias</t>
  </si>
  <si>
    <t>Correccion Monetaria Activo Fijo Tributario</t>
  </si>
  <si>
    <t>Provisión Vacaciones</t>
  </si>
  <si>
    <t>Depreciación Financiera</t>
  </si>
  <si>
    <t>Gastos por arriendo de Automóviles (Actualizados)</t>
  </si>
  <si>
    <t>Multas Fiscales (Actualizadas)</t>
  </si>
  <si>
    <t>c)</t>
  </si>
  <si>
    <t>Corrección Monetaria Capital Propio Tributario</t>
  </si>
  <si>
    <t>Depreciación Tributaria</t>
  </si>
  <si>
    <t>Dividendos percibidos (39 n°1 LIR)</t>
  </si>
  <si>
    <r>
      <rPr>
        <b/>
        <u/>
        <sz val="10"/>
        <rFont val="Arial"/>
        <family val="2"/>
      </rPr>
      <t>Supuestos</t>
    </r>
    <r>
      <rPr>
        <b/>
        <sz val="10"/>
        <rFont val="Arial"/>
        <family val="2"/>
      </rPr>
      <t xml:space="preserve">: </t>
    </r>
  </si>
  <si>
    <t xml:space="preserve">Se Pide: </t>
  </si>
  <si>
    <t>A</t>
  </si>
  <si>
    <t>B</t>
  </si>
  <si>
    <t>Confeccionar RAP, DDAN, REX, SAC con sus imputaciones corresponientes</t>
  </si>
  <si>
    <t>C</t>
  </si>
  <si>
    <t>A)</t>
  </si>
  <si>
    <t>Renta Líquida Imponible al 31.12.2017</t>
  </si>
  <si>
    <t>Capital</t>
  </si>
  <si>
    <t>%</t>
  </si>
  <si>
    <t>C.M.</t>
  </si>
  <si>
    <r>
      <t>Dividendos percibidos</t>
    </r>
    <r>
      <rPr>
        <b/>
        <sz val="10"/>
        <rFont val="Arial"/>
        <family val="2"/>
      </rPr>
      <t xml:space="preserve"> (39 n°1 LIR)</t>
    </r>
  </si>
  <si>
    <t>Base Imponible antes 33 n°5</t>
  </si>
  <si>
    <r>
      <t xml:space="preserve">Dividendos percibidos </t>
    </r>
    <r>
      <rPr>
        <b/>
        <sz val="10"/>
        <rFont val="Arial"/>
        <family val="2"/>
      </rPr>
      <t>(33 n°5 LIR)</t>
    </r>
  </si>
  <si>
    <r>
      <t xml:space="preserve">Incremento con tasa 25,5% </t>
    </r>
    <r>
      <rPr>
        <b/>
        <sz val="10"/>
        <rFont val="Arial"/>
        <family val="2"/>
      </rPr>
      <t>(33 n°5 LIR)</t>
    </r>
  </si>
  <si>
    <t>Renta Líquida Imponible 31.12.2017</t>
  </si>
  <si>
    <t>IDPC</t>
  </si>
  <si>
    <t>Crédito percibido 100% (Con D° Devolución)</t>
  </si>
  <si>
    <t>Crédito con Restitución proveniente 14 B (65%)</t>
  </si>
  <si>
    <t>Determinación IDPC</t>
  </si>
  <si>
    <t>IDPC a Pagar</t>
  </si>
  <si>
    <t>IU Gastos Rechazados</t>
  </si>
  <si>
    <t>Total a Pagar</t>
  </si>
  <si>
    <t>B) Registros RAP; DDAN; REX; SAC</t>
  </si>
  <si>
    <t>Detalle</t>
  </si>
  <si>
    <t>Control</t>
  </si>
  <si>
    <t>RAP</t>
  </si>
  <si>
    <t>DDAN</t>
  </si>
  <si>
    <t>SAC</t>
  </si>
  <si>
    <t>STUT</t>
  </si>
  <si>
    <t>A contar de 2017</t>
  </si>
  <si>
    <t>Hasta el 31.12.2016</t>
  </si>
  <si>
    <t>Remanente Ejercicio anterior</t>
  </si>
  <si>
    <t>Más:</t>
  </si>
  <si>
    <t>DDAN 31.12.2017</t>
  </si>
  <si>
    <t>Menos:</t>
  </si>
  <si>
    <t>Remanente depurado al 31.12.2017</t>
  </si>
  <si>
    <t xml:space="preserve">Imputación Retiros Socios </t>
  </si>
  <si>
    <t>Retiro Efectivo Socio n°1 Julio 2017</t>
  </si>
  <si>
    <t>Retiro Efectivo Socio n°2 Octubre 2017</t>
  </si>
  <si>
    <t>Total Retiros</t>
  </si>
  <si>
    <t>Remanente ejercicio Siguiente</t>
  </si>
  <si>
    <t>C) Tributación de los Socios</t>
  </si>
  <si>
    <t>Socio n°1</t>
  </si>
  <si>
    <t>Socio n°2</t>
  </si>
  <si>
    <t>Renta Atribuida</t>
  </si>
  <si>
    <t>Monto sujeto a IGC</t>
  </si>
  <si>
    <t>Datos Complementarios para el Ejercicio:</t>
  </si>
  <si>
    <t>Valor AFT al 31.12.2017</t>
  </si>
  <si>
    <t>Normal</t>
  </si>
  <si>
    <t>Acelerada</t>
  </si>
  <si>
    <t>Dividendo Percibido en Diciembre</t>
  </si>
  <si>
    <t>Factor de Incremento 25,5%</t>
  </si>
  <si>
    <t>Crédito</t>
  </si>
  <si>
    <t>Retiros</t>
  </si>
  <si>
    <t>IPC</t>
  </si>
  <si>
    <t>Retiros CM</t>
  </si>
  <si>
    <t>7.-</t>
  </si>
  <si>
    <r>
      <t>En el mes de octubre de 2017, la Sociedad "Doble BB SpA" distribuye dividendos a "Triple AAA Ltda." por un monto de $3.000.000, dividendo que quedó en calidad de provisorio. Finalmente al cierre del ejercicio, este dividendo fue informado que proviene de FUNT acogido e imputado al</t>
    </r>
    <r>
      <rPr>
        <b/>
        <u/>
        <sz val="10"/>
        <rFont val="Arial"/>
        <family val="2"/>
      </rPr>
      <t xml:space="preserve"> "IS"</t>
    </r>
    <r>
      <rPr>
        <sz val="10"/>
        <rFont val="Arial"/>
        <family val="2"/>
      </rPr>
      <t xml:space="preserve"> con derecho a ser retirado en cualquier momento, quedando en calidad de INR. (Impuesto Sustitutivo circular 70/2014 y 17/2016).</t>
    </r>
  </si>
  <si>
    <t>Funt recibido acogido a IS</t>
  </si>
  <si>
    <t>REX (IS - INR)</t>
  </si>
  <si>
    <t>Agregados a la RLI:</t>
  </si>
  <si>
    <t>Deducción o Desagregados a la RLI:</t>
  </si>
  <si>
    <r>
      <t>Agregados a la RLI</t>
    </r>
    <r>
      <rPr>
        <b/>
        <sz val="11"/>
        <rFont val="Calibri"/>
        <family val="2"/>
        <scheme val="minor"/>
      </rPr>
      <t>:</t>
    </r>
  </si>
  <si>
    <r>
      <t>Deducción a la RLI</t>
    </r>
    <r>
      <rPr>
        <b/>
        <sz val="11"/>
        <rFont val="Calibri"/>
        <family val="2"/>
        <scheme val="minor"/>
      </rPr>
      <t>:</t>
    </r>
  </si>
  <si>
    <t>Ejercicio N° 9: Sociedad acogido al 14 A con percepción de FUNT sujeto a "Impuesto Sustitutivo" (IS - INR)</t>
  </si>
  <si>
    <r>
      <t xml:space="preserve">La Sociedad Anónima "Triple ZZZ", fue constituida en </t>
    </r>
    <r>
      <rPr>
        <b/>
        <u/>
        <sz val="10"/>
        <rFont val="Arial"/>
        <family val="2"/>
      </rPr>
      <t>"Enero del 2016"</t>
    </r>
    <r>
      <rPr>
        <sz val="10"/>
        <rFont val="Arial"/>
        <family val="2"/>
      </rPr>
      <t xml:space="preserve"> y se acogió al Régimen de Renta Parcialmente Integrada del Art. "14 B de la  LIR". Formada por dos accionistas, uno persona natural y otro persona jurídica. El giro comercial de la sociedad es la comercialización de productos médicos. Según lo antes descrito, la sociedad registra los siguientes antecedentes:</t>
    </r>
  </si>
  <si>
    <t>Los accionistas suscribieron un Capital Inicial de $ 50.000.000 con una participación del 30% (Accionista n°1) y 70% (Accionista n°2). De lo anterior quedó por enterar $10.000.000 correspondiente al 30% y 70% respectivamente (dentro de los 3 proximos años).</t>
  </si>
  <si>
    <t>Determinación del Saldo Total de Créditos (STC) y Saldos Total de Utilidades Tributarias (STUT) para el año 2017</t>
  </si>
  <si>
    <t>CRÉDITOS</t>
  </si>
  <si>
    <t>(*) TEF</t>
  </si>
  <si>
    <t>(*) Explicación TEF</t>
  </si>
  <si>
    <t>Saldo de Créditos</t>
  </si>
  <si>
    <t>TEF</t>
  </si>
  <si>
    <t>Actividades realizadas en el año comercial 2017</t>
  </si>
  <si>
    <t>La Sociedad durante el transcurso del año, adquiere participación de "XX SpA" acogida al régimen "14 B LIR Parcialmente Integrado", Por un monto de $10.000.000 (monto actualizado al cierre del 31.12.2017)</t>
  </si>
  <si>
    <t>En el mes de diciembre de 2017, la Sociedad "XX SpA" distribuye dividendos a "Triple ZZZ S.A." por un monto de $2.000.000, dividendo que quedó en calidad de provisorio. Finalmente al cierre del ejercicio, este dividendo fue informado con un crédito del 25,5%. (Con D° a Devolución y Con Restitución)</t>
  </si>
  <si>
    <r>
      <t xml:space="preserve">Los accionistas de "Triple ZZZ S.A." deciden efectuar </t>
    </r>
    <r>
      <rPr>
        <b/>
        <sz val="10"/>
        <rFont val="Arial"/>
        <family val="2"/>
      </rPr>
      <t>"dos"</t>
    </r>
    <r>
      <rPr>
        <sz val="10"/>
        <rFont val="Arial"/>
        <family val="2"/>
      </rPr>
      <t xml:space="preserve"> distribuciones de dividendos durante el año, según se detalla:</t>
    </r>
  </si>
  <si>
    <r>
      <t>Agregados en la RLI</t>
    </r>
    <r>
      <rPr>
        <b/>
        <sz val="11"/>
        <color theme="1"/>
        <rFont val="Calibri"/>
        <family val="2"/>
        <scheme val="minor"/>
      </rPr>
      <t>:</t>
    </r>
  </si>
  <si>
    <r>
      <t>Deducción en la RLI</t>
    </r>
    <r>
      <rPr>
        <b/>
        <sz val="11"/>
        <color theme="1"/>
        <rFont val="Calibri"/>
        <family val="2"/>
        <scheme val="minor"/>
      </rPr>
      <t>:</t>
    </r>
  </si>
  <si>
    <t>d)</t>
  </si>
  <si>
    <t>Supuestos: IPC 2017 igual a IPC 2016</t>
  </si>
  <si>
    <t>Confeccionar RLI al 31.12.2017 y determinar IDPC e IU (Gastos Rechazados)</t>
  </si>
  <si>
    <t>Confeccionar RAI, FUF, REX, SAC con sus imputaciones corresponientes</t>
  </si>
  <si>
    <t>Base Imponible</t>
  </si>
  <si>
    <t>Total a pagar</t>
  </si>
  <si>
    <t>+R[-1]C*R[-17]C[-4]</t>
  </si>
  <si>
    <t>B: Registros RAI; DDAN; REX; SAC</t>
  </si>
  <si>
    <t>RAI</t>
  </si>
  <si>
    <t>SAC al 01.01.2017</t>
  </si>
  <si>
    <t>Créditos Generados hasta el 31.12.2016</t>
  </si>
  <si>
    <t>Con restitución</t>
  </si>
  <si>
    <t>Con Devolucion</t>
  </si>
  <si>
    <t>Sin Devolucion</t>
  </si>
  <si>
    <t>Remanente Ejercicio anterior (Descuadratura $0 + FUT (Bruto) $10.000.000)</t>
  </si>
  <si>
    <t>Reajuste Julio 2017</t>
  </si>
  <si>
    <t>Remanente Reajustado</t>
  </si>
  <si>
    <t>IDPC AT 2017 actualizado de abr- jul ($2.400.000 x 1%)</t>
  </si>
  <si>
    <t>Remanente Actualizado a Julio 2017</t>
  </si>
  <si>
    <t>Distribuciones Julio 2017</t>
  </si>
  <si>
    <t>Distribuciones del Ejercicio</t>
  </si>
  <si>
    <t>Distribuciones imputados</t>
  </si>
  <si>
    <t>Dividendos Provisorios</t>
  </si>
  <si>
    <t>Remanente a Octubre 2017</t>
  </si>
  <si>
    <t>Reajuste Octubre 2017</t>
  </si>
  <si>
    <t>Remanente Actualizado a Octubre 2017</t>
  </si>
  <si>
    <t>Distribuciones Octubre 2017</t>
  </si>
  <si>
    <t>Remanente a Diciembre 2017</t>
  </si>
  <si>
    <t>Reajuste Diciembre 2017</t>
  </si>
  <si>
    <t>Remanente Actualizado a Diciembre 2017</t>
  </si>
  <si>
    <t>Crédito IDPC dividendos percibidos (2.000.000 x 0,342281)</t>
  </si>
  <si>
    <t>Rentas Afectas del Ejercicio</t>
  </si>
  <si>
    <t>DDAN al 31.12.2017</t>
  </si>
  <si>
    <t>Distribuciones no imputadas / Actualizado a Diciembre</t>
  </si>
  <si>
    <t>Total Dividendos</t>
  </si>
  <si>
    <t>C) Tributación de los Accionistas</t>
  </si>
  <si>
    <t>Accionistas n°1</t>
  </si>
  <si>
    <t>Accionistas n°2</t>
  </si>
  <si>
    <t>Participación</t>
  </si>
  <si>
    <t>Distribuciones Imputados a RAI (Antes 31.12.2017)</t>
  </si>
  <si>
    <t>Distribuciones Imputados a RAI (Despúes 31.12.2017)</t>
  </si>
  <si>
    <t>Base sujeto a IGC</t>
  </si>
  <si>
    <t>Distribuciones</t>
  </si>
  <si>
    <t>Imputados</t>
  </si>
  <si>
    <t>Por imputar</t>
  </si>
  <si>
    <t>Distribuciones actualizadas</t>
  </si>
  <si>
    <t>Dividendos Julio 2017</t>
  </si>
  <si>
    <t>Dividendos Octubre 2017</t>
  </si>
  <si>
    <t>Detreminación RAI</t>
  </si>
  <si>
    <t>Monto</t>
  </si>
  <si>
    <t>Incremento Patrimoniales Ejercicio Anterior</t>
  </si>
  <si>
    <r>
      <t xml:space="preserve">CPT al término del ejercicio </t>
    </r>
    <r>
      <rPr>
        <b/>
        <sz val="10"/>
        <rFont val="Arial"/>
        <family val="2"/>
      </rPr>
      <t>(*)</t>
    </r>
  </si>
  <si>
    <t>+</t>
  </si>
  <si>
    <t>Capital Inicial Aportado</t>
  </si>
  <si>
    <t>Retiros, Remesas, o distribuciones no imputadas a los registros RAI, DDAN, REX del ejercicio anterior (Provisorios)</t>
  </si>
  <si>
    <t>Dividendos percibidos en el ejercicio</t>
  </si>
  <si>
    <t>Distribuciones del ejercicio</t>
  </si>
  <si>
    <t>Base Imponible (RLI / PT)</t>
  </si>
  <si>
    <t>(-)</t>
  </si>
  <si>
    <t>C.M. Patrimonio Tributario</t>
  </si>
  <si>
    <t>Capital aportado más aumento y disminuciones reajustado</t>
  </si>
  <si>
    <t>Multas</t>
  </si>
  <si>
    <t>(*)</t>
  </si>
  <si>
    <t>CPT al Término del Ejercicio</t>
  </si>
  <si>
    <t>RAI (positivo)</t>
  </si>
  <si>
    <t>(=)</t>
  </si>
  <si>
    <t>8.-</t>
  </si>
  <si>
    <r>
      <t>Deducción o Desagregados a la RLI</t>
    </r>
    <r>
      <rPr>
        <b/>
        <sz val="11"/>
        <rFont val="Calibri"/>
        <family val="2"/>
        <scheme val="minor"/>
      </rPr>
      <t>:</t>
    </r>
  </si>
  <si>
    <r>
      <t>FUNT acogido a IS percibido</t>
    </r>
    <r>
      <rPr>
        <b/>
        <sz val="10"/>
        <rFont val="Arial"/>
        <family val="2"/>
      </rPr>
      <t xml:space="preserve"> </t>
    </r>
  </si>
  <si>
    <t>Dividendos Julio 2017 $4.500.000</t>
  </si>
  <si>
    <t>Dividendos Octubre 2017 $10.500.000</t>
  </si>
  <si>
    <t>Crédito IDPC Según RLI (7.188.360 x 25,5%)</t>
  </si>
  <si>
    <t>Ejercicio N° 9: Sociedad acogida al artículo 14 A con percepción de FUNT sujeto a "Impuesto Sustitutivo" (IS - INR)</t>
  </si>
  <si>
    <t>La Sociedad adquiere existencias (activos realizables) por un monto de $20.000.000, durante el año 2017.</t>
  </si>
  <si>
    <t>Ejercicio N° 9: Sociedad acogida al 14 A con percepción de FUNT sujeto a "Impuesto Sustitutivo" (IS - INR)</t>
  </si>
  <si>
    <t>En el mes de diciembre de 2017, la Sociedad "Doble BB SpA" distribuye dividendos a "Triple AAA Ltda." por un monto de $3.500.000, dividendo que quedó en calidad de provisorio. Finalmente al cierre del ejercicio, este dividendo fue informado con un crédito del 25,5%. (Con D° a Devolución y Con Restitución)</t>
  </si>
  <si>
    <r>
      <rPr>
        <b/>
        <sz val="10"/>
        <rFont val="Arial"/>
        <family val="2"/>
      </rPr>
      <t>IPC 2017 igual a IPC 2016;</t>
    </r>
    <r>
      <rPr>
        <sz val="10"/>
        <rFont val="Arial"/>
        <family val="2"/>
      </rPr>
      <t xml:space="preserve"> para la confección e imputaciones a los registros RAP, DDAN, REX,SAC. Respectivamente</t>
    </r>
  </si>
  <si>
    <t>Confeccionar RLI al 31.12.2017 incorpornando imputación 33 n°5 LIR y determinar IDPC e IU (Gastos Rechazados)</t>
  </si>
  <si>
    <t>Informar acerca de la tributación de sus propietarios</t>
  </si>
  <si>
    <t>Socio 1: Retira $13.000.000 en Julio</t>
  </si>
  <si>
    <t>Socio 2: Retira $9.800.000 en Octubre</t>
  </si>
  <si>
    <t>Exceso a registros</t>
  </si>
  <si>
    <t>Retiros afectos a impuestos finales</t>
  </si>
  <si>
    <t>Evaluar Aplicación de créditos voluntarios</t>
  </si>
  <si>
    <t>D</t>
  </si>
  <si>
    <t>Evaluar aplicación de créditos voluntarios contra impuestos finales</t>
  </si>
  <si>
    <t>Ejercicio N° 10: Sociedad acogida al artículo 14 B (FUT de Arrastre) con percepción de FUNT sujeto a "Impuesto Sustitutivo" (IS - INR)</t>
  </si>
  <si>
    <t>Saldo Total de Utilidades Tributarias (Netas)</t>
  </si>
  <si>
    <t>Capital propio tributario al 01.01.2018 (*)</t>
  </si>
  <si>
    <r>
      <t>En el mes de noviembre de 2017, la Sociedad "XX SpA" distribuye dividendos a "Triple ZZZ S.A." por un monto de $3.000.000, dividendo que quedó en calidad de provisorio. Finalmente al cierre del ejercicio, este dividendo fue informado que proviene de FUNT acogido e imputado al</t>
    </r>
    <r>
      <rPr>
        <b/>
        <u/>
        <sz val="10"/>
        <rFont val="Arial"/>
        <family val="2"/>
      </rPr>
      <t xml:space="preserve"> "IS"</t>
    </r>
    <r>
      <rPr>
        <sz val="10"/>
        <rFont val="Arial"/>
        <family val="2"/>
      </rPr>
      <t xml:space="preserve"> con derecho a ser retirado en cualquier momento, quedando en calidad de INR. (Impuesto Sustitutivo circular 70/2014 y 17/2016).</t>
    </r>
  </si>
  <si>
    <t>Saldo Positivo del REX</t>
  </si>
  <si>
    <t>REX recibido acogido a IS</t>
  </si>
  <si>
    <t>BEST BUSINESS SOLUTIONS CONSULTING SPA</t>
  </si>
  <si>
    <t>Profesora Claudia Valdés Muñoz cvaldes@bbsc.cl www.bbsc.cl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</si>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</sst>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_-;\-* #,##0_-;_-* &quot;-&quot;??_-;_-@_-"/>
    <numFmt numFmtId="167" formatCode="#,##0.00;[Red]\(#,##0\)"/>
    <numFmt numFmtId="168" formatCode="#,##0.000000"/>
    <numFmt numFmtId="169" formatCode="&quot;$&quot;\ #,##0"/>
    <numFmt numFmtId="170" formatCode="#,##0;[Red]\(#,##0\)"/>
    <numFmt numFmtId="171" formatCode="0.0%"/>
    <numFmt numFmtId="172" formatCode="0.000000"/>
    <numFmt numFmtId="173" formatCode="#,##0;\(#,##0\)"/>
    <numFmt numFmtId="174" formatCode="#,##0;\(#,##0\9"/>
    <numFmt numFmtId="175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42">
    <xf numFmtId="0" fontId="0" fillId="0" borderId="0" xfId="0"/>
    <xf numFmtId="0" fontId="4" fillId="0" borderId="0" xfId="3"/>
    <xf numFmtId="0" fontId="4" fillId="0" borderId="0" xfId="3" applyAlignment="1">
      <alignment horizontal="right"/>
    </xf>
    <xf numFmtId="0" fontId="4" fillId="0" borderId="0" xfId="3" applyAlignment="1">
      <alignment horizontal="center"/>
    </xf>
    <xf numFmtId="0" fontId="4" fillId="0" borderId="1" xfId="3" applyBorder="1"/>
    <xf numFmtId="0" fontId="5" fillId="0" borderId="2" xfId="3" applyFont="1" applyBorder="1"/>
    <xf numFmtId="0" fontId="4" fillId="0" borderId="2" xfId="3" applyBorder="1"/>
    <xf numFmtId="0" fontId="4" fillId="0" borderId="3" xfId="3" applyBorder="1" applyAlignment="1">
      <alignment horizontal="center"/>
    </xf>
    <xf numFmtId="0" fontId="4" fillId="0" borderId="4" xfId="3" applyBorder="1"/>
    <xf numFmtId="0" fontId="4" fillId="0" borderId="0" xfId="3" applyBorder="1"/>
    <xf numFmtId="0" fontId="4" fillId="0" borderId="5" xfId="3" applyBorder="1" applyAlignment="1">
      <alignment horizontal="center"/>
    </xf>
    <xf numFmtId="0" fontId="4" fillId="0" borderId="0" xfId="3" applyBorder="1" applyAlignment="1">
      <alignment horizontal="right"/>
    </xf>
    <xf numFmtId="0" fontId="4" fillId="0" borderId="0" xfId="3" applyFont="1" applyBorder="1" applyAlignment="1">
      <alignment horizontal="justify" vertical="justify"/>
    </xf>
    <xf numFmtId="0" fontId="4" fillId="0" borderId="0" xfId="3" applyFont="1" applyBorder="1" applyAlignment="1">
      <alignment horizontal="justify" vertical="top" wrapText="1"/>
    </xf>
    <xf numFmtId="9" fontId="4" fillId="0" borderId="0" xfId="3" applyNumberFormat="1"/>
    <xf numFmtId="166" fontId="4" fillId="0" borderId="0" xfId="1" applyNumberFormat="1" applyFont="1"/>
    <xf numFmtId="166" fontId="4" fillId="0" borderId="0" xfId="1" applyNumberFormat="1" applyFont="1" applyAlignment="1">
      <alignment horizontal="center"/>
    </xf>
    <xf numFmtId="166" fontId="4" fillId="0" borderId="0" xfId="3" applyNumberFormat="1"/>
    <xf numFmtId="0" fontId="5" fillId="0" borderId="0" xfId="3" applyFont="1" applyBorder="1"/>
    <xf numFmtId="0" fontId="7" fillId="0" borderId="0" xfId="3" applyFont="1" applyBorder="1"/>
    <xf numFmtId="0" fontId="5" fillId="0" borderId="0" xfId="3" applyFont="1" applyBorder="1" applyAlignment="1">
      <alignment horizontal="center"/>
    </xf>
    <xf numFmtId="3" fontId="4" fillId="0" borderId="0" xfId="3" applyNumberFormat="1" applyBorder="1"/>
    <xf numFmtId="0" fontId="4" fillId="0" borderId="0" xfId="3" applyFont="1" applyBorder="1"/>
    <xf numFmtId="0" fontId="5" fillId="0" borderId="0" xfId="3" applyFont="1" applyBorder="1" applyAlignment="1">
      <alignment horizontal="left"/>
    </xf>
    <xf numFmtId="0" fontId="4" fillId="0" borderId="0" xfId="3" applyBorder="1" applyAlignment="1">
      <alignment horizontal="justify" vertical="justify" wrapText="1"/>
    </xf>
    <xf numFmtId="0" fontId="4" fillId="0" borderId="5" xfId="3" applyBorder="1" applyAlignment="1">
      <alignment horizontal="center" vertical="justify" wrapText="1"/>
    </xf>
    <xf numFmtId="0" fontId="4" fillId="0" borderId="0" xfId="3" applyBorder="1" applyAlignment="1">
      <alignment horizontal="left"/>
    </xf>
    <xf numFmtId="167" fontId="4" fillId="0" borderId="0" xfId="3" applyNumberFormat="1" applyBorder="1"/>
    <xf numFmtId="0" fontId="4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center"/>
    </xf>
    <xf numFmtId="0" fontId="8" fillId="0" borderId="0" xfId="3" applyFont="1" applyBorder="1"/>
    <xf numFmtId="3" fontId="5" fillId="0" borderId="0" xfId="3" applyNumberFormat="1" applyFont="1" applyBorder="1"/>
    <xf numFmtId="0" fontId="8" fillId="0" borderId="0" xfId="3" applyFont="1" applyBorder="1" applyAlignment="1">
      <alignment horizontal="right"/>
    </xf>
    <xf numFmtId="0" fontId="9" fillId="0" borderId="0" xfId="3" applyFont="1" applyBorder="1" applyAlignment="1">
      <alignment horizontal="right"/>
    </xf>
    <xf numFmtId="0" fontId="4" fillId="0" borderId="7" xfId="3" applyBorder="1" applyAlignment="1">
      <alignment horizontal="right"/>
    </xf>
    <xf numFmtId="0" fontId="5" fillId="0" borderId="7" xfId="3" applyFont="1" applyBorder="1" applyAlignment="1">
      <alignment horizontal="center"/>
    </xf>
    <xf numFmtId="0" fontId="4" fillId="0" borderId="7" xfId="3" applyBorder="1"/>
    <xf numFmtId="0" fontId="4" fillId="0" borderId="7" xfId="3" applyBorder="1" applyAlignment="1">
      <alignment horizontal="center"/>
    </xf>
    <xf numFmtId="0" fontId="4" fillId="0" borderId="0" xfId="3" applyFont="1" applyAlignment="1">
      <alignment horizontal="left" vertical="top" wrapText="1"/>
    </xf>
    <xf numFmtId="0" fontId="4" fillId="0" borderId="0" xfId="3" applyAlignment="1">
      <alignment horizontal="left"/>
    </xf>
    <xf numFmtId="3" fontId="4" fillId="0" borderId="0" xfId="3" applyNumberFormat="1"/>
    <xf numFmtId="0" fontId="4" fillId="0" borderId="0" xfId="3" applyAlignment="1">
      <alignment horizontal="justify" vertical="top" wrapText="1"/>
    </xf>
    <xf numFmtId="169" fontId="4" fillId="0" borderId="0" xfId="3" applyNumberFormat="1"/>
    <xf numFmtId="0" fontId="5" fillId="0" borderId="0" xfId="3" applyFont="1" applyAlignment="1">
      <alignment horizontal="justify" vertical="top" wrapText="1"/>
    </xf>
    <xf numFmtId="0" fontId="11" fillId="0" borderId="0" xfId="0" applyFont="1" applyBorder="1"/>
    <xf numFmtId="0" fontId="12" fillId="0" borderId="0" xfId="0" applyFont="1" applyBorder="1"/>
    <xf numFmtId="0" fontId="5" fillId="0" borderId="4" xfId="3" applyFont="1" applyBorder="1" applyAlignment="1">
      <alignment horizontal="center"/>
    </xf>
    <xf numFmtId="3" fontId="4" fillId="0" borderId="0" xfId="3" applyNumberFormat="1" applyFont="1" applyBorder="1"/>
    <xf numFmtId="0" fontId="4" fillId="0" borderId="5" xfId="3" applyFont="1" applyBorder="1"/>
    <xf numFmtId="0" fontId="4" fillId="0" borderId="5" xfId="3" applyFont="1" applyBorder="1" applyAlignment="1">
      <alignment horizontal="justify" vertical="justify" wrapText="1"/>
    </xf>
    <xf numFmtId="0" fontId="4" fillId="0" borderId="0" xfId="0" applyFont="1"/>
    <xf numFmtId="0" fontId="13" fillId="0" borderId="0" xfId="0" applyFont="1" applyAlignment="1">
      <alignment horizontal="center"/>
    </xf>
    <xf numFmtId="167" fontId="4" fillId="0" borderId="0" xfId="3" applyNumberFormat="1" applyFont="1" applyBorder="1"/>
    <xf numFmtId="3" fontId="13" fillId="0" borderId="0" xfId="3" applyNumberFormat="1" applyFont="1" applyBorder="1"/>
    <xf numFmtId="10" fontId="13" fillId="0" borderId="0" xfId="0" applyNumberFormat="1" applyFont="1"/>
    <xf numFmtId="0" fontId="13" fillId="0" borderId="0" xfId="0" applyFont="1"/>
    <xf numFmtId="3" fontId="14" fillId="0" borderId="0" xfId="3" applyNumberFormat="1" applyFont="1" applyBorder="1"/>
    <xf numFmtId="0" fontId="5" fillId="0" borderId="9" xfId="3" applyFont="1" applyBorder="1" applyAlignment="1">
      <alignment horizontal="left"/>
    </xf>
    <xf numFmtId="0" fontId="5" fillId="0" borderId="9" xfId="3" applyFont="1" applyBorder="1"/>
    <xf numFmtId="3" fontId="5" fillId="0" borderId="9" xfId="3" applyNumberFormat="1" applyFont="1" applyBorder="1"/>
    <xf numFmtId="10" fontId="5" fillId="0" borderId="0" xfId="3" applyNumberFormat="1" applyFont="1" applyBorder="1"/>
    <xf numFmtId="9" fontId="5" fillId="0" borderId="0" xfId="3" applyNumberFormat="1" applyFont="1" applyBorder="1"/>
    <xf numFmtId="0" fontId="5" fillId="0" borderId="6" xfId="3" applyFont="1" applyBorder="1" applyAlignment="1">
      <alignment horizontal="center"/>
    </xf>
    <xf numFmtId="0" fontId="5" fillId="0" borderId="10" xfId="3" applyFont="1" applyBorder="1" applyAlignment="1">
      <alignment horizontal="left"/>
    </xf>
    <xf numFmtId="0" fontId="5" fillId="0" borderId="10" xfId="3" applyFont="1" applyBorder="1"/>
    <xf numFmtId="3" fontId="5" fillId="0" borderId="10" xfId="3" applyNumberFormat="1" applyFont="1" applyBorder="1"/>
    <xf numFmtId="0" fontId="4" fillId="0" borderId="8" xfId="3" applyFont="1" applyBorder="1"/>
    <xf numFmtId="0" fontId="4" fillId="0" borderId="0" xfId="3" applyFont="1" applyBorder="1" applyAlignment="1">
      <alignment horizontal="justify" vertical="justify" wrapText="1"/>
    </xf>
    <xf numFmtId="0" fontId="5" fillId="0" borderId="0" xfId="3" applyFont="1" applyAlignment="1">
      <alignment horizontal="center"/>
    </xf>
    <xf numFmtId="0" fontId="4" fillId="0" borderId="0" xfId="3" applyFont="1"/>
    <xf numFmtId="0" fontId="5" fillId="0" borderId="12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5" fillId="0" borderId="16" xfId="3" applyFont="1" applyBorder="1" applyAlignment="1">
      <alignment horizontal="center"/>
    </xf>
    <xf numFmtId="0" fontId="5" fillId="0" borderId="14" xfId="3" applyFont="1" applyBorder="1" applyAlignment="1">
      <alignment horizontal="center" wrapText="1"/>
    </xf>
    <xf numFmtId="0" fontId="4" fillId="0" borderId="4" xfId="3" applyFont="1" applyBorder="1" applyAlignment="1">
      <alignment horizontal="center" vertical="justify" wrapText="1"/>
    </xf>
    <xf numFmtId="0" fontId="5" fillId="0" borderId="17" xfId="3" applyFont="1" applyBorder="1" applyAlignment="1">
      <alignment horizontal="left"/>
    </xf>
    <xf numFmtId="0" fontId="5" fillId="0" borderId="13" xfId="3" applyFont="1" applyBorder="1" applyAlignment="1">
      <alignment horizontal="left"/>
    </xf>
    <xf numFmtId="170" fontId="5" fillId="0" borderId="13" xfId="3" applyNumberFormat="1" applyFont="1" applyBorder="1"/>
    <xf numFmtId="170" fontId="5" fillId="0" borderId="9" xfId="3" applyNumberFormat="1" applyFont="1" applyBorder="1"/>
    <xf numFmtId="170" fontId="5" fillId="0" borderId="14" xfId="3" applyNumberFormat="1" applyFont="1" applyBorder="1"/>
    <xf numFmtId="0" fontId="5" fillId="0" borderId="15" xfId="3" applyFont="1" applyBorder="1" applyAlignment="1">
      <alignment horizontal="left"/>
    </xf>
    <xf numFmtId="0" fontId="5" fillId="0" borderId="16" xfId="3" applyFont="1" applyBorder="1" applyAlignment="1">
      <alignment horizontal="left"/>
    </xf>
    <xf numFmtId="170" fontId="4" fillId="0" borderId="16" xfId="3" applyNumberFormat="1" applyFont="1" applyBorder="1" applyAlignment="1">
      <alignment horizontal="center"/>
    </xf>
    <xf numFmtId="170" fontId="11" fillId="0" borderId="0" xfId="0" applyNumberFormat="1" applyFont="1" applyBorder="1"/>
    <xf numFmtId="170" fontId="4" fillId="0" borderId="18" xfId="3" applyNumberFormat="1" applyFont="1" applyBorder="1" applyAlignment="1">
      <alignment horizontal="center"/>
    </xf>
    <xf numFmtId="170" fontId="4" fillId="0" borderId="18" xfId="3" applyNumberFormat="1" applyFont="1" applyBorder="1"/>
    <xf numFmtId="170" fontId="4" fillId="0" borderId="5" xfId="3" applyNumberFormat="1" applyFont="1" applyBorder="1"/>
    <xf numFmtId="0" fontId="4" fillId="0" borderId="15" xfId="3" applyFont="1" applyBorder="1" applyAlignment="1">
      <alignment horizontal="left"/>
    </xf>
    <xf numFmtId="0" fontId="4" fillId="0" borderId="16" xfId="3" applyFont="1" applyBorder="1" applyAlignment="1">
      <alignment horizontal="left"/>
    </xf>
    <xf numFmtId="170" fontId="4" fillId="0" borderId="16" xfId="3" applyNumberFormat="1" applyFont="1" applyBorder="1"/>
    <xf numFmtId="170" fontId="4" fillId="0" borderId="0" xfId="3" applyNumberFormat="1" applyFont="1" applyBorder="1"/>
    <xf numFmtId="0" fontId="4" fillId="0" borderId="15" xfId="3" applyFont="1" applyBorder="1"/>
    <xf numFmtId="0" fontId="4" fillId="0" borderId="16" xfId="3" applyFont="1" applyBorder="1"/>
    <xf numFmtId="170" fontId="4" fillId="0" borderId="19" xfId="3" applyNumberFormat="1" applyFont="1" applyBorder="1"/>
    <xf numFmtId="170" fontId="4" fillId="0" borderId="20" xfId="3" applyNumberFormat="1" applyFont="1" applyBorder="1"/>
    <xf numFmtId="170" fontId="5" fillId="0" borderId="12" xfId="3" applyNumberFormat="1" applyFont="1" applyBorder="1"/>
    <xf numFmtId="0" fontId="4" fillId="0" borderId="0" xfId="3" applyFont="1" applyBorder="1" applyAlignment="1">
      <alignment horizontal="center"/>
    </xf>
    <xf numFmtId="0" fontId="12" fillId="0" borderId="17" xfId="0" applyFont="1" applyBorder="1"/>
    <xf numFmtId="3" fontId="5" fillId="0" borderId="9" xfId="3" applyNumberFormat="1" applyFont="1" applyBorder="1" applyAlignment="1">
      <alignment horizontal="center"/>
    </xf>
    <xf numFmtId="3" fontId="5" fillId="0" borderId="13" xfId="3" applyNumberFormat="1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170" fontId="4" fillId="0" borderId="21" xfId="3" applyNumberFormat="1" applyFont="1" applyBorder="1" applyAlignment="1">
      <alignment horizontal="center"/>
    </xf>
    <xf numFmtId="170" fontId="4" fillId="0" borderId="22" xfId="3" applyNumberFormat="1" applyFont="1" applyBorder="1" applyAlignment="1">
      <alignment horizontal="center"/>
    </xf>
    <xf numFmtId="170" fontId="4" fillId="0" borderId="19" xfId="3" applyNumberFormat="1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10" fontId="4" fillId="0" borderId="20" xfId="3" applyNumberFormat="1" applyFont="1" applyBorder="1" applyAlignment="1">
      <alignment horizontal="center"/>
    </xf>
    <xf numFmtId="170" fontId="4" fillId="0" borderId="12" xfId="3" applyNumberFormat="1" applyFont="1" applyBorder="1" applyAlignment="1">
      <alignment horizontal="center"/>
    </xf>
    <xf numFmtId="10" fontId="4" fillId="0" borderId="18" xfId="2" applyNumberFormat="1" applyFont="1" applyBorder="1" applyAlignment="1">
      <alignment horizontal="center"/>
    </xf>
    <xf numFmtId="170" fontId="4" fillId="0" borderId="23" xfId="3" applyNumberFormat="1" applyFont="1" applyBorder="1"/>
    <xf numFmtId="10" fontId="4" fillId="0" borderId="23" xfId="3" applyNumberFormat="1" applyFont="1" applyBorder="1" applyAlignment="1">
      <alignment horizontal="center"/>
    </xf>
    <xf numFmtId="10" fontId="4" fillId="0" borderId="23" xfId="2" applyNumberFormat="1" applyFont="1" applyBorder="1" applyAlignment="1">
      <alignment horizontal="center"/>
    </xf>
    <xf numFmtId="170" fontId="5" fillId="0" borderId="17" xfId="3" applyNumberFormat="1" applyFont="1" applyBorder="1" applyAlignment="1">
      <alignment horizontal="center"/>
    </xf>
    <xf numFmtId="9" fontId="5" fillId="0" borderId="14" xfId="3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0" xfId="0" applyFont="1" applyBorder="1"/>
    <xf numFmtId="170" fontId="4" fillId="0" borderId="0" xfId="0" applyNumberFormat="1" applyFont="1" applyBorder="1"/>
    <xf numFmtId="170" fontId="4" fillId="0" borderId="18" xfId="0" applyNumberFormat="1" applyFont="1" applyBorder="1"/>
    <xf numFmtId="170" fontId="4" fillId="0" borderId="16" xfId="0" applyNumberFormat="1" applyFont="1" applyBorder="1"/>
    <xf numFmtId="0" fontId="4" fillId="0" borderId="18" xfId="0" applyFont="1" applyBorder="1"/>
    <xf numFmtId="0" fontId="5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7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7" xfId="0" applyFont="1" applyBorder="1"/>
    <xf numFmtId="0" fontId="15" fillId="0" borderId="0" xfId="0" applyFont="1" applyBorder="1"/>
    <xf numFmtId="0" fontId="5" fillId="0" borderId="13" xfId="0" applyFont="1" applyBorder="1" applyAlignment="1">
      <alignment horizontal="center"/>
    </xf>
    <xf numFmtId="3" fontId="4" fillId="0" borderId="17" xfId="0" applyNumberFormat="1" applyFont="1" applyBorder="1"/>
    <xf numFmtId="3" fontId="4" fillId="0" borderId="13" xfId="0" applyNumberFormat="1" applyFont="1" applyBorder="1"/>
    <xf numFmtId="0" fontId="5" fillId="0" borderId="11" xfId="0" applyFont="1" applyBorder="1"/>
    <xf numFmtId="0" fontId="5" fillId="0" borderId="2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0" xfId="2" applyNumberFormat="1" applyFont="1" applyBorder="1"/>
    <xf numFmtId="170" fontId="4" fillId="0" borderId="0" xfId="0" applyNumberFormat="1" applyFont="1"/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4" fillId="0" borderId="1" xfId="3" applyFont="1" applyBorder="1"/>
    <xf numFmtId="0" fontId="4" fillId="0" borderId="2" xfId="3" applyFont="1" applyBorder="1"/>
    <xf numFmtId="0" fontId="4" fillId="0" borderId="3" xfId="3" applyFont="1" applyBorder="1" applyAlignment="1">
      <alignment horizontal="center"/>
    </xf>
    <xf numFmtId="0" fontId="4" fillId="0" borderId="4" xfId="3" applyFont="1" applyBorder="1"/>
    <xf numFmtId="0" fontId="4" fillId="0" borderId="5" xfId="3" applyFont="1" applyBorder="1" applyAlignment="1">
      <alignment horizontal="center"/>
    </xf>
    <xf numFmtId="0" fontId="4" fillId="0" borderId="0" xfId="3" applyFont="1" applyBorder="1" applyAlignment="1">
      <alignment horizontal="right"/>
    </xf>
    <xf numFmtId="9" fontId="4" fillId="0" borderId="0" xfId="3" applyNumberFormat="1" applyFont="1"/>
    <xf numFmtId="166" fontId="4" fillId="0" borderId="0" xfId="3" applyNumberFormat="1" applyFont="1"/>
    <xf numFmtId="0" fontId="4" fillId="0" borderId="5" xfId="3" applyFont="1" applyBorder="1" applyAlignment="1">
      <alignment horizontal="center" vertical="justify" wrapText="1"/>
    </xf>
    <xf numFmtId="0" fontId="5" fillId="0" borderId="0" xfId="3" applyFont="1" applyBorder="1" applyAlignment="1">
      <alignment horizontal="right"/>
    </xf>
    <xf numFmtId="0" fontId="4" fillId="0" borderId="6" xfId="3" applyFont="1" applyBorder="1"/>
    <xf numFmtId="0" fontId="4" fillId="0" borderId="7" xfId="3" applyFont="1" applyBorder="1" applyAlignment="1">
      <alignment horizontal="right"/>
    </xf>
    <xf numFmtId="3" fontId="4" fillId="0" borderId="7" xfId="3" applyNumberFormat="1" applyFont="1" applyBorder="1"/>
    <xf numFmtId="0" fontId="4" fillId="0" borderId="7" xfId="3" applyFont="1" applyBorder="1"/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168" fontId="4" fillId="0" borderId="0" xfId="3" applyNumberFormat="1" applyFont="1"/>
    <xf numFmtId="0" fontId="17" fillId="0" borderId="0" xfId="0" applyFont="1"/>
    <xf numFmtId="0" fontId="4" fillId="0" borderId="0" xfId="3" applyFont="1" applyAlignment="1">
      <alignment horizontal="left"/>
    </xf>
    <xf numFmtId="3" fontId="4" fillId="0" borderId="0" xfId="3" applyNumberFormat="1" applyFont="1"/>
    <xf numFmtId="0" fontId="4" fillId="0" borderId="0" xfId="3" applyFont="1" applyAlignment="1">
      <alignment horizontal="justify" vertical="top" wrapText="1"/>
    </xf>
    <xf numFmtId="169" fontId="4" fillId="0" borderId="0" xfId="3" applyNumberFormat="1" applyFont="1"/>
    <xf numFmtId="0" fontId="6" fillId="0" borderId="0" xfId="3" applyFont="1" applyBorder="1" applyAlignment="1">
      <alignment horizontal="center"/>
    </xf>
    <xf numFmtId="0" fontId="4" fillId="0" borderId="0" xfId="3" applyBorder="1" applyAlignment="1">
      <alignment horizontal="justify" vertical="top" wrapText="1"/>
    </xf>
    <xf numFmtId="0" fontId="4" fillId="0" borderId="0" xfId="3" applyBorder="1" applyAlignment="1">
      <alignment horizontal="left" vertical="top"/>
    </xf>
    <xf numFmtId="172" fontId="11" fillId="0" borderId="0" xfId="0" applyNumberFormat="1" applyFont="1" applyBorder="1"/>
    <xf numFmtId="170" fontId="11" fillId="0" borderId="22" xfId="0" applyNumberFormat="1" applyFont="1" applyBorder="1"/>
    <xf numFmtId="172" fontId="12" fillId="0" borderId="13" xfId="0" applyNumberFormat="1" applyFont="1" applyBorder="1"/>
    <xf numFmtId="0" fontId="14" fillId="0" borderId="0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left" vertical="top" wrapText="1"/>
    </xf>
    <xf numFmtId="165" fontId="4" fillId="0" borderId="0" xfId="1" applyFont="1"/>
    <xf numFmtId="0" fontId="4" fillId="0" borderId="0" xfId="3" applyAlignment="1">
      <alignment horizontal="center" vertical="justify" wrapText="1"/>
    </xf>
    <xf numFmtId="0" fontId="4" fillId="0" borderId="4" xfId="3" applyBorder="1" applyAlignment="1">
      <alignment horizontal="center"/>
    </xf>
    <xf numFmtId="0" fontId="4" fillId="0" borderId="6" xfId="3" applyBorder="1" applyAlignment="1">
      <alignment horizontal="center"/>
    </xf>
    <xf numFmtId="0" fontId="10" fillId="0" borderId="7" xfId="0" applyFont="1" applyBorder="1"/>
    <xf numFmtId="3" fontId="4" fillId="0" borderId="8" xfId="3" applyNumberFormat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Fill="1"/>
    <xf numFmtId="0" fontId="13" fillId="0" borderId="0" xfId="0" applyFont="1" applyFill="1" applyAlignment="1">
      <alignment horizontal="center"/>
    </xf>
    <xf numFmtId="3" fontId="13" fillId="0" borderId="0" xfId="3" applyNumberFormat="1" applyFont="1" applyFill="1" applyBorder="1"/>
    <xf numFmtId="10" fontId="13" fillId="0" borderId="0" xfId="0" applyNumberFormat="1" applyFont="1" applyFill="1"/>
    <xf numFmtId="0" fontId="13" fillId="0" borderId="0" xfId="0" applyFont="1" applyFill="1"/>
    <xf numFmtId="3" fontId="14" fillId="0" borderId="0" xfId="3" applyNumberFormat="1" applyFont="1" applyFill="1" applyBorder="1"/>
    <xf numFmtId="10" fontId="5" fillId="0" borderId="14" xfId="3" applyNumberFormat="1" applyFont="1" applyBorder="1" applyAlignment="1">
      <alignment horizontal="center" wrapText="1"/>
    </xf>
    <xf numFmtId="0" fontId="5" fillId="0" borderId="20" xfId="3" applyFont="1" applyBorder="1" applyAlignment="1">
      <alignment horizontal="center" wrapText="1"/>
    </xf>
    <xf numFmtId="0" fontId="5" fillId="0" borderId="12" xfId="3" applyFont="1" applyBorder="1" applyAlignment="1">
      <alignment horizontal="center" wrapText="1"/>
    </xf>
    <xf numFmtId="0" fontId="4" fillId="0" borderId="11" xfId="3" applyFont="1" applyBorder="1" applyAlignment="1">
      <alignment horizontal="left"/>
    </xf>
    <xf numFmtId="0" fontId="5" fillId="0" borderId="24" xfId="3" applyFont="1" applyBorder="1" applyAlignment="1">
      <alignment horizontal="left"/>
    </xf>
    <xf numFmtId="170" fontId="4" fillId="0" borderId="24" xfId="3" applyNumberFormat="1" applyFont="1" applyBorder="1"/>
    <xf numFmtId="170" fontId="4" fillId="0" borderId="12" xfId="3" applyNumberFormat="1" applyFont="1" applyBorder="1"/>
    <xf numFmtId="0" fontId="4" fillId="0" borderId="21" xfId="3" applyFont="1" applyBorder="1" applyAlignment="1">
      <alignment horizontal="left"/>
    </xf>
    <xf numFmtId="171" fontId="5" fillId="0" borderId="22" xfId="3" applyNumberFormat="1" applyFont="1" applyBorder="1" applyAlignment="1">
      <alignment horizontal="left"/>
    </xf>
    <xf numFmtId="170" fontId="4" fillId="0" borderId="22" xfId="3" applyNumberFormat="1" applyFont="1" applyBorder="1"/>
    <xf numFmtId="0" fontId="5" fillId="0" borderId="21" xfId="3" applyFont="1" applyBorder="1" applyAlignment="1">
      <alignment horizontal="left"/>
    </xf>
    <xf numFmtId="0" fontId="5" fillId="0" borderId="19" xfId="3" applyFont="1" applyBorder="1" applyAlignment="1">
      <alignment horizontal="left"/>
    </xf>
    <xf numFmtId="170" fontId="5" fillId="0" borderId="19" xfId="3" applyNumberFormat="1" applyFont="1" applyBorder="1"/>
    <xf numFmtId="170" fontId="5" fillId="0" borderId="20" xfId="3" applyNumberFormat="1" applyFont="1" applyBorder="1"/>
    <xf numFmtId="170" fontId="5" fillId="0" borderId="18" xfId="3" applyNumberFormat="1" applyFont="1" applyBorder="1"/>
    <xf numFmtId="170" fontId="5" fillId="0" borderId="0" xfId="3" applyNumberFormat="1" applyFont="1" applyBorder="1"/>
    <xf numFmtId="170" fontId="5" fillId="0" borderId="16" xfId="3" applyNumberFormat="1" applyFont="1" applyBorder="1"/>
    <xf numFmtId="0" fontId="5" fillId="0" borderId="12" xfId="3" applyFont="1" applyBorder="1" applyAlignment="1">
      <alignment horizontal="left"/>
    </xf>
    <xf numFmtId="0" fontId="4" fillId="0" borderId="15" xfId="3" applyFont="1" applyFill="1" applyBorder="1" applyAlignment="1">
      <alignment horizontal="left"/>
    </xf>
    <xf numFmtId="170" fontId="4" fillId="0" borderId="16" xfId="3" applyNumberFormat="1" applyFont="1" applyFill="1" applyBorder="1"/>
    <xf numFmtId="170" fontId="4" fillId="0" borderId="16" xfId="3" applyNumberFormat="1" applyFont="1" applyFill="1" applyBorder="1" applyAlignment="1">
      <alignment horizontal="center"/>
    </xf>
    <xf numFmtId="170" fontId="4" fillId="0" borderId="18" xfId="3" applyNumberFormat="1" applyFont="1" applyFill="1" applyBorder="1" applyAlignment="1">
      <alignment horizontal="center"/>
    </xf>
    <xf numFmtId="170" fontId="4" fillId="0" borderId="18" xfId="3" applyNumberFormat="1" applyFont="1" applyFill="1" applyBorder="1"/>
    <xf numFmtId="170" fontId="4" fillId="0" borderId="12" xfId="3" applyNumberFormat="1" applyFont="1" applyFill="1" applyBorder="1"/>
    <xf numFmtId="0" fontId="5" fillId="0" borderId="15" xfId="3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10" fontId="5" fillId="0" borderId="16" xfId="3" applyNumberFormat="1" applyFont="1" applyFill="1" applyBorder="1" applyAlignment="1">
      <alignment horizontal="left"/>
    </xf>
    <xf numFmtId="170" fontId="4" fillId="0" borderId="14" xfId="3" applyNumberFormat="1" applyFont="1" applyBorder="1"/>
    <xf numFmtId="0" fontId="5" fillId="0" borderId="13" xfId="3" applyFont="1" applyFill="1" applyBorder="1" applyAlignment="1">
      <alignment horizontal="left"/>
    </xf>
    <xf numFmtId="173" fontId="13" fillId="0" borderId="0" xfId="0" applyNumberFormat="1" applyFont="1"/>
    <xf numFmtId="0" fontId="4" fillId="0" borderId="16" xfId="3" applyFont="1" applyFill="1" applyBorder="1" applyAlignment="1">
      <alignment horizontal="left"/>
    </xf>
    <xf numFmtId="170" fontId="4" fillId="0" borderId="0" xfId="3" applyNumberFormat="1" applyFont="1" applyFill="1" applyBorder="1"/>
    <xf numFmtId="3" fontId="4" fillId="0" borderId="16" xfId="3" applyNumberFormat="1" applyFont="1" applyFill="1" applyBorder="1" applyAlignment="1">
      <alignment horizontal="left"/>
    </xf>
    <xf numFmtId="0" fontId="4" fillId="0" borderId="21" xfId="3" applyFont="1" applyFill="1" applyBorder="1"/>
    <xf numFmtId="170" fontId="4" fillId="0" borderId="19" xfId="3" applyNumberFormat="1" applyFont="1" applyFill="1" applyBorder="1"/>
    <xf numFmtId="0" fontId="5" fillId="0" borderId="17" xfId="3" applyFont="1" applyFill="1" applyBorder="1" applyAlignment="1">
      <alignment horizontal="left"/>
    </xf>
    <xf numFmtId="170" fontId="5" fillId="0" borderId="14" xfId="3" applyNumberFormat="1" applyFont="1" applyFill="1" applyBorder="1"/>
    <xf numFmtId="170" fontId="4" fillId="0" borderId="20" xfId="3" applyNumberFormat="1" applyFont="1" applyFill="1" applyBorder="1"/>
    <xf numFmtId="3" fontId="5" fillId="0" borderId="0" xfId="3" applyNumberFormat="1" applyFont="1" applyBorder="1" applyAlignment="1">
      <alignment horizontal="center"/>
    </xf>
    <xf numFmtId="170" fontId="4" fillId="0" borderId="0" xfId="3" applyNumberFormat="1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10" fontId="4" fillId="0" borderId="12" xfId="3" applyNumberFormat="1" applyFont="1" applyBorder="1" applyAlignment="1">
      <alignment horizontal="center"/>
    </xf>
    <xf numFmtId="170" fontId="4" fillId="0" borderId="20" xfId="3" applyNumberFormat="1" applyFont="1" applyBorder="1" applyAlignment="1">
      <alignment horizontal="center"/>
    </xf>
    <xf numFmtId="10" fontId="4" fillId="0" borderId="19" xfId="3" applyNumberFormat="1" applyFont="1" applyBorder="1" applyAlignment="1">
      <alignment horizontal="center"/>
    </xf>
    <xf numFmtId="170" fontId="4" fillId="0" borderId="23" xfId="3" applyNumberFormat="1" applyFont="1" applyBorder="1" applyAlignment="1">
      <alignment horizontal="center"/>
    </xf>
    <xf numFmtId="170" fontId="5" fillId="0" borderId="14" xfId="3" applyNumberFormat="1" applyFont="1" applyBorder="1" applyAlignment="1">
      <alignment horizontal="center"/>
    </xf>
    <xf numFmtId="0" fontId="13" fillId="0" borderId="0" xfId="0" applyFont="1" applyBorder="1"/>
    <xf numFmtId="0" fontId="13" fillId="0" borderId="5" xfId="0" applyFont="1" applyBorder="1"/>
    <xf numFmtId="174" fontId="13" fillId="0" borderId="0" xfId="0" applyNumberFormat="1" applyFont="1" applyBorder="1"/>
    <xf numFmtId="174" fontId="13" fillId="0" borderId="0" xfId="3" applyNumberFormat="1" applyFont="1" applyBorder="1" applyAlignment="1">
      <alignment horizontal="center"/>
    </xf>
    <xf numFmtId="174" fontId="13" fillId="0" borderId="0" xfId="3" applyNumberFormat="1" applyFont="1" applyBorder="1" applyAlignment="1">
      <alignment horizontal="left"/>
    </xf>
    <xf numFmtId="173" fontId="13" fillId="0" borderId="0" xfId="3" applyNumberFormat="1" applyFont="1" applyBorder="1"/>
    <xf numFmtId="174" fontId="13" fillId="0" borderId="0" xfId="3" applyNumberFormat="1" applyFont="1" applyBorder="1"/>
    <xf numFmtId="0" fontId="4" fillId="0" borderId="20" xfId="3" applyFont="1" applyBorder="1" applyAlignment="1">
      <alignment horizontal="center"/>
    </xf>
    <xf numFmtId="174" fontId="13" fillId="0" borderId="0" xfId="1" applyNumberFormat="1" applyFont="1" applyBorder="1" applyAlignment="1">
      <alignment horizontal="left"/>
    </xf>
    <xf numFmtId="171" fontId="13" fillId="0" borderId="0" xfId="2" applyNumberFormat="1" applyFont="1" applyBorder="1"/>
    <xf numFmtId="173" fontId="13" fillId="0" borderId="5" xfId="3" applyNumberFormat="1" applyFont="1" applyBorder="1"/>
    <xf numFmtId="173" fontId="13" fillId="0" borderId="0" xfId="0" applyNumberFormat="1" applyFont="1" applyBorder="1"/>
    <xf numFmtId="174" fontId="13" fillId="0" borderId="0" xfId="0" applyNumberFormat="1" applyFont="1" applyBorder="1" applyAlignment="1">
      <alignment horizontal="right"/>
    </xf>
    <xf numFmtId="174" fontId="14" fillId="0" borderId="0" xfId="0" applyNumberFormat="1" applyFont="1" applyBorder="1"/>
    <xf numFmtId="174" fontId="14" fillId="0" borderId="0" xfId="3" applyNumberFormat="1" applyFont="1" applyBorder="1"/>
    <xf numFmtId="3" fontId="5" fillId="0" borderId="21" xfId="3" applyNumberFormat="1" applyFont="1" applyBorder="1" applyAlignment="1">
      <alignment horizontal="center" vertical="center"/>
    </xf>
    <xf numFmtId="170" fontId="4" fillId="0" borderId="0" xfId="0" applyNumberFormat="1" applyFont="1" applyFill="1" applyBorder="1"/>
    <xf numFmtId="170" fontId="4" fillId="0" borderId="18" xfId="0" applyNumberFormat="1" applyFont="1" applyFill="1" applyBorder="1"/>
    <xf numFmtId="170" fontId="4" fillId="0" borderId="16" xfId="0" applyNumberFormat="1" applyFont="1" applyFill="1" applyBorder="1"/>
    <xf numFmtId="0" fontId="4" fillId="0" borderId="18" xfId="0" applyFont="1" applyFill="1" applyBorder="1"/>
    <xf numFmtId="9" fontId="15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20" xfId="0" applyFont="1" applyBorder="1"/>
    <xf numFmtId="0" fontId="4" fillId="0" borderId="23" xfId="0" applyFont="1" applyBorder="1"/>
    <xf numFmtId="170" fontId="5" fillId="0" borderId="0" xfId="3" applyNumberFormat="1" applyFont="1" applyBorder="1" applyAlignment="1">
      <alignment horizontal="center"/>
    </xf>
    <xf numFmtId="9" fontId="5" fillId="0" borderId="0" xfId="3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6" fillId="0" borderId="0" xfId="0" applyFont="1" applyBorder="1"/>
    <xf numFmtId="0" fontId="4" fillId="0" borderId="0" xfId="3" applyFont="1" applyAlignment="1">
      <alignment horizontal="center" vertical="justify" wrapText="1"/>
    </xf>
    <xf numFmtId="170" fontId="18" fillId="0" borderId="0" xfId="0" applyNumberFormat="1" applyFont="1"/>
    <xf numFmtId="0" fontId="18" fillId="0" borderId="6" xfId="0" applyFont="1" applyBorder="1"/>
    <xf numFmtId="0" fontId="18" fillId="0" borderId="7" xfId="0" applyFont="1" applyBorder="1"/>
    <xf numFmtId="170" fontId="13" fillId="0" borderId="0" xfId="0" applyNumberFormat="1" applyFont="1"/>
    <xf numFmtId="0" fontId="13" fillId="0" borderId="7" xfId="0" applyFont="1" applyBorder="1"/>
    <xf numFmtId="0" fontId="13" fillId="0" borderId="8" xfId="0" applyFont="1" applyBorder="1"/>
    <xf numFmtId="3" fontId="13" fillId="0" borderId="0" xfId="0" applyNumberFormat="1" applyFont="1"/>
    <xf numFmtId="0" fontId="13" fillId="0" borderId="0" xfId="3" applyFont="1" applyAlignment="1">
      <alignment horizontal="center"/>
    </xf>
    <xf numFmtId="0" fontId="13" fillId="0" borderId="0" xfId="3" applyFont="1"/>
    <xf numFmtId="10" fontId="13" fillId="0" borderId="0" xfId="2" applyNumberFormat="1" applyFont="1"/>
    <xf numFmtId="3" fontId="4" fillId="0" borderId="20" xfId="3" applyNumberFormat="1" applyFont="1" applyBorder="1" applyAlignment="1">
      <alignment horizontal="center" vertical="center"/>
    </xf>
    <xf numFmtId="3" fontId="4" fillId="0" borderId="18" xfId="3" applyNumberFormat="1" applyFont="1" applyBorder="1" applyAlignment="1">
      <alignment horizontal="center" vertical="center"/>
    </xf>
    <xf numFmtId="165" fontId="3" fillId="0" borderId="0" xfId="1" applyFont="1"/>
    <xf numFmtId="9" fontId="13" fillId="0" borderId="0" xfId="0" applyNumberFormat="1" applyFont="1"/>
    <xf numFmtId="0" fontId="5" fillId="0" borderId="13" xfId="0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4" xfId="3" applyFont="1" applyBorder="1" applyAlignment="1">
      <alignment horizontal="left"/>
    </xf>
    <xf numFmtId="174" fontId="4" fillId="0" borderId="0" xfId="0" applyNumberFormat="1" applyFont="1" applyBorder="1"/>
    <xf numFmtId="0" fontId="4" fillId="0" borderId="0" xfId="0" applyFont="1" applyFill="1"/>
    <xf numFmtId="175" fontId="4" fillId="0" borderId="0" xfId="4" applyNumberFormat="1" applyFont="1"/>
    <xf numFmtId="0" fontId="4" fillId="0" borderId="4" xfId="0" applyFont="1" applyFill="1" applyBorder="1"/>
    <xf numFmtId="170" fontId="4" fillId="0" borderId="5" xfId="3" applyNumberFormat="1" applyFont="1" applyFill="1" applyBorder="1"/>
    <xf numFmtId="0" fontId="5" fillId="0" borderId="0" xfId="3" applyFont="1" applyAlignment="1">
      <alignment horizontal="left" vertical="top" wrapText="1"/>
    </xf>
    <xf numFmtId="0" fontId="4" fillId="0" borderId="0" xfId="3" applyFont="1" applyAlignment="1">
      <alignment horizontal="center" vertical="top" wrapText="1"/>
    </xf>
    <xf numFmtId="0" fontId="4" fillId="0" borderId="0" xfId="3" applyFont="1" applyBorder="1" applyAlignment="1">
      <alignment horizontal="justify" vertical="justify"/>
    </xf>
    <xf numFmtId="0" fontId="4" fillId="0" borderId="0" xfId="3" applyFont="1" applyBorder="1" applyAlignment="1">
      <alignment horizontal="justify" vertical="top" wrapText="1"/>
    </xf>
    <xf numFmtId="0" fontId="4" fillId="0" borderId="0" xfId="3" applyFont="1" applyBorder="1" applyAlignment="1">
      <alignment horizontal="justify" wrapText="1"/>
    </xf>
    <xf numFmtId="0" fontId="6" fillId="0" borderId="0" xfId="3" applyFont="1" applyBorder="1" applyAlignment="1">
      <alignment horizontal="justify" wrapText="1"/>
    </xf>
    <xf numFmtId="0" fontId="4" fillId="0" borderId="7" xfId="3" applyFont="1" applyBorder="1" applyAlignment="1">
      <alignment horizontal="left" vertical="top" wrapText="1"/>
    </xf>
    <xf numFmtId="0" fontId="5" fillId="0" borderId="0" xfId="0" applyFont="1" applyBorder="1" applyAlignment="1">
      <alignment horizontal="justify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3" xfId="3" applyFont="1" applyBorder="1" applyAlignment="1">
      <alignment horizontal="center" wrapText="1"/>
    </xf>
    <xf numFmtId="0" fontId="5" fillId="0" borderId="9" xfId="3" applyFont="1" applyBorder="1" applyAlignment="1">
      <alignment horizontal="center" wrapText="1"/>
    </xf>
    <xf numFmtId="0" fontId="4" fillId="0" borderId="0" xfId="3" applyBorder="1" applyAlignment="1">
      <alignment horizontal="justify" vertical="top" wrapText="1"/>
    </xf>
    <xf numFmtId="0" fontId="5" fillId="0" borderId="0" xfId="3" applyFont="1" applyBorder="1" applyAlignment="1">
      <alignment horizontal="left" vertical="top" wrapText="1"/>
    </xf>
    <xf numFmtId="0" fontId="4" fillId="0" borderId="0" xfId="3" applyBorder="1" applyAlignment="1">
      <alignment horizontal="justify" wrapText="1"/>
    </xf>
    <xf numFmtId="0" fontId="4" fillId="0" borderId="15" xfId="3" applyFont="1" applyFill="1" applyBorder="1" applyAlignment="1">
      <alignment horizontal="justify" wrapText="1"/>
    </xf>
    <xf numFmtId="0" fontId="4" fillId="0" borderId="21" xfId="3" applyFont="1" applyFill="1" applyBorder="1" applyAlignment="1">
      <alignment horizontal="justify" wrapText="1"/>
    </xf>
    <xf numFmtId="170" fontId="4" fillId="0" borderId="18" xfId="3" applyNumberFormat="1" applyFont="1" applyBorder="1" applyAlignment="1">
      <alignment horizontal="center" vertical="center"/>
    </xf>
    <xf numFmtId="170" fontId="4" fillId="0" borderId="23" xfId="3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3" applyFont="1" applyBorder="1" applyAlignment="1">
      <alignment horizontal="center" wrapText="1"/>
    </xf>
    <xf numFmtId="0" fontId="4" fillId="0" borderId="15" xfId="3" applyFont="1" applyBorder="1" applyAlignment="1">
      <alignment horizontal="justify" vertical="center" wrapText="1"/>
    </xf>
    <xf numFmtId="0" fontId="4" fillId="0" borderId="18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 wrapText="1"/>
    </xf>
  </cellXfs>
  <cellStyles count="5">
    <cellStyle name="Millares" xfId="1" builtinId="3"/>
    <cellStyle name="Moneda" xfId="4" builtinId="4"/>
    <cellStyle name="Normal" xfId="0" builtinId="0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zoomScale="80" zoomScaleNormal="80" workbookViewId="0">
      <selection activeCell="C3" sqref="C3:C5"/>
    </sheetView>
  </sheetViews>
  <sheetFormatPr baseColWidth="10" defaultColWidth="11.42578125" defaultRowHeight="12.75" x14ac:dyDescent="0.2"/>
  <cols>
    <col min="1" max="1" width="11.42578125" style="70"/>
    <col min="2" max="2" width="5.85546875" style="70" customWidth="1"/>
    <col min="3" max="3" width="3.5703125" style="148" bestFit="1" customWidth="1"/>
    <col min="4" max="4" width="3.85546875" style="70" customWidth="1"/>
    <col min="5" max="5" width="52.42578125" style="70" bestFit="1" customWidth="1"/>
    <col min="6" max="6" width="11.42578125" style="70"/>
    <col min="7" max="7" width="11.85546875" style="70" bestFit="1" customWidth="1"/>
    <col min="8" max="8" width="14" style="70" bestFit="1" customWidth="1"/>
    <col min="9" max="9" width="11.42578125" style="70"/>
    <col min="10" max="10" width="11.28515625" style="149" bestFit="1" customWidth="1"/>
    <col min="11" max="12" width="12.28515625" style="149" bestFit="1" customWidth="1"/>
    <col min="13" max="13" width="15.140625" style="70" bestFit="1" customWidth="1"/>
    <col min="14" max="16384" width="11.42578125" style="70"/>
  </cols>
  <sheetData>
    <row r="1" spans="2:10" ht="13.5" thickBot="1" x14ac:dyDescent="0.25"/>
    <row r="2" spans="2:10" ht="13.5" thickBot="1" x14ac:dyDescent="0.25">
      <c r="B2" s="150"/>
      <c r="C2" s="5"/>
      <c r="D2" s="151"/>
      <c r="E2" s="151"/>
      <c r="F2" s="151"/>
      <c r="G2" s="151"/>
      <c r="H2" s="151"/>
      <c r="I2" s="151"/>
      <c r="J2" s="152"/>
    </row>
    <row r="3" spans="2:10" x14ac:dyDescent="0.2">
      <c r="B3" s="153"/>
      <c r="C3" s="5" t="s">
        <v>198</v>
      </c>
      <c r="D3" s="22"/>
      <c r="E3" s="22"/>
      <c r="F3" s="22"/>
      <c r="G3" s="22"/>
      <c r="H3" s="22"/>
      <c r="I3" s="22"/>
      <c r="J3" s="154"/>
    </row>
    <row r="4" spans="2:10" x14ac:dyDescent="0.2">
      <c r="B4" s="153"/>
      <c r="C4" s="9" t="s">
        <v>199</v>
      </c>
      <c r="D4" s="22"/>
      <c r="E4" s="22"/>
      <c r="F4" s="22"/>
      <c r="G4" s="22"/>
      <c r="H4" s="22"/>
      <c r="I4" s="22"/>
      <c r="J4" s="154"/>
    </row>
    <row r="5" spans="2:10" x14ac:dyDescent="0.2">
      <c r="B5" s="153"/>
      <c r="C5" s="9" t="s">
        <v>200</v>
      </c>
      <c r="D5" s="22"/>
      <c r="E5" s="22"/>
      <c r="F5" s="22"/>
      <c r="G5" s="22"/>
      <c r="H5" s="22"/>
      <c r="I5" s="22"/>
      <c r="J5" s="154"/>
    </row>
    <row r="6" spans="2:10" x14ac:dyDescent="0.2">
      <c r="B6" s="153"/>
      <c r="C6" s="22"/>
      <c r="D6" s="22"/>
      <c r="E6" s="22"/>
      <c r="F6" s="22"/>
      <c r="G6" s="22"/>
      <c r="H6" s="22"/>
      <c r="I6" s="22"/>
      <c r="J6" s="154"/>
    </row>
    <row r="7" spans="2:10" ht="15.75" customHeight="1" x14ac:dyDescent="0.2">
      <c r="B7" s="153"/>
      <c r="C7" s="309" t="s">
        <v>178</v>
      </c>
      <c r="D7" s="309"/>
      <c r="E7" s="309"/>
      <c r="F7" s="309"/>
      <c r="G7" s="309"/>
      <c r="H7" s="309"/>
      <c r="I7" s="309"/>
      <c r="J7" s="154"/>
    </row>
    <row r="8" spans="2:10" ht="15.75" customHeight="1" x14ac:dyDescent="0.2">
      <c r="B8" s="153"/>
      <c r="C8" s="309"/>
      <c r="D8" s="309"/>
      <c r="E8" s="309"/>
      <c r="F8" s="309"/>
      <c r="G8" s="309"/>
      <c r="H8" s="309"/>
      <c r="I8" s="309"/>
      <c r="J8" s="154"/>
    </row>
    <row r="9" spans="2:10" ht="15.75" x14ac:dyDescent="0.25">
      <c r="B9" s="153"/>
      <c r="C9" s="155"/>
      <c r="D9" s="172"/>
      <c r="E9" s="172"/>
      <c r="F9" s="172"/>
      <c r="G9" s="172"/>
      <c r="H9" s="172"/>
      <c r="I9" s="172"/>
      <c r="J9" s="154"/>
    </row>
    <row r="10" spans="2:10" x14ac:dyDescent="0.2">
      <c r="B10" s="153"/>
      <c r="C10" s="155"/>
      <c r="D10" s="22"/>
      <c r="E10" s="22"/>
      <c r="F10" s="22"/>
      <c r="G10" s="22"/>
      <c r="H10" s="22"/>
      <c r="I10" s="22"/>
      <c r="J10" s="154"/>
    </row>
    <row r="11" spans="2:10" ht="12.75" customHeight="1" x14ac:dyDescent="0.2">
      <c r="B11" s="153"/>
      <c r="C11" s="306" t="s">
        <v>0</v>
      </c>
      <c r="D11" s="306"/>
      <c r="E11" s="306"/>
      <c r="F11" s="306"/>
      <c r="G11" s="306"/>
      <c r="H11" s="306"/>
      <c r="I11" s="306"/>
      <c r="J11" s="154"/>
    </row>
    <row r="12" spans="2:10" x14ac:dyDescent="0.2">
      <c r="B12" s="153"/>
      <c r="C12" s="306"/>
      <c r="D12" s="306"/>
      <c r="E12" s="306"/>
      <c r="F12" s="306"/>
      <c r="G12" s="306"/>
      <c r="H12" s="306"/>
      <c r="I12" s="306"/>
      <c r="J12" s="154"/>
    </row>
    <row r="13" spans="2:10" x14ac:dyDescent="0.2">
      <c r="B13" s="153"/>
      <c r="C13" s="306"/>
      <c r="D13" s="306"/>
      <c r="E13" s="306"/>
      <c r="F13" s="306"/>
      <c r="G13" s="306"/>
      <c r="H13" s="306"/>
      <c r="I13" s="306"/>
      <c r="J13" s="154"/>
    </row>
    <row r="14" spans="2:10" x14ac:dyDescent="0.2">
      <c r="B14" s="153"/>
      <c r="C14" s="155"/>
      <c r="D14" s="12"/>
      <c r="E14" s="12"/>
      <c r="F14" s="12"/>
      <c r="G14" s="12"/>
      <c r="H14" s="12"/>
      <c r="I14" s="12"/>
      <c r="J14" s="154"/>
    </row>
    <row r="15" spans="2:10" x14ac:dyDescent="0.2">
      <c r="B15" s="153"/>
      <c r="C15" s="155" t="s">
        <v>1</v>
      </c>
      <c r="D15" s="307" t="s">
        <v>2</v>
      </c>
      <c r="E15" s="307"/>
      <c r="F15" s="307"/>
      <c r="G15" s="307"/>
      <c r="H15" s="307"/>
      <c r="I15" s="307"/>
      <c r="J15" s="154"/>
    </row>
    <row r="16" spans="2:10" x14ac:dyDescent="0.2">
      <c r="B16" s="153"/>
      <c r="C16" s="155"/>
      <c r="D16" s="307"/>
      <c r="E16" s="307"/>
      <c r="F16" s="307"/>
      <c r="G16" s="307"/>
      <c r="H16" s="307"/>
      <c r="I16" s="307"/>
      <c r="J16" s="154"/>
    </row>
    <row r="17" spans="2:14" x14ac:dyDescent="0.2">
      <c r="B17" s="153"/>
      <c r="C17" s="155" t="s">
        <v>3</v>
      </c>
      <c r="D17" s="70" t="s">
        <v>179</v>
      </c>
      <c r="E17" s="13"/>
      <c r="F17" s="13"/>
      <c r="G17" s="13"/>
      <c r="H17" s="13"/>
      <c r="I17" s="22"/>
      <c r="J17" s="154"/>
    </row>
    <row r="18" spans="2:14" x14ac:dyDescent="0.2">
      <c r="B18" s="153"/>
      <c r="C18" s="155"/>
      <c r="D18" s="22"/>
      <c r="E18" s="13"/>
      <c r="F18" s="13"/>
      <c r="G18" s="13"/>
      <c r="H18" s="13"/>
      <c r="I18" s="22"/>
      <c r="J18" s="154"/>
    </row>
    <row r="19" spans="2:14" ht="12.75" customHeight="1" x14ac:dyDescent="0.2">
      <c r="B19" s="153"/>
      <c r="C19" s="155" t="s">
        <v>5</v>
      </c>
      <c r="D19" s="308" t="s">
        <v>6</v>
      </c>
      <c r="E19" s="308"/>
      <c r="F19" s="308"/>
      <c r="G19" s="308"/>
      <c r="H19" s="308"/>
      <c r="I19" s="308"/>
      <c r="J19" s="154"/>
      <c r="M19" s="156"/>
      <c r="N19" s="15"/>
    </row>
    <row r="20" spans="2:14" x14ac:dyDescent="0.2">
      <c r="B20" s="153"/>
      <c r="C20" s="22"/>
      <c r="D20" s="308"/>
      <c r="E20" s="308"/>
      <c r="F20" s="308"/>
      <c r="G20" s="308"/>
      <c r="H20" s="308"/>
      <c r="I20" s="308"/>
      <c r="J20" s="154"/>
      <c r="L20" s="16"/>
    </row>
    <row r="21" spans="2:14" x14ac:dyDescent="0.2">
      <c r="B21" s="153"/>
      <c r="C21" s="155"/>
      <c r="D21" s="308"/>
      <c r="E21" s="308"/>
      <c r="F21" s="308"/>
      <c r="G21" s="308"/>
      <c r="H21" s="308"/>
      <c r="I21" s="308"/>
      <c r="J21" s="154"/>
      <c r="L21" s="16"/>
    </row>
    <row r="22" spans="2:14" x14ac:dyDescent="0.2">
      <c r="B22" s="153"/>
      <c r="C22" s="155"/>
      <c r="D22" s="22"/>
      <c r="E22" s="13"/>
      <c r="F22" s="13"/>
      <c r="G22" s="13"/>
      <c r="H22" s="13"/>
      <c r="I22" s="22"/>
      <c r="J22" s="154"/>
      <c r="M22" s="15"/>
      <c r="N22" s="157"/>
    </row>
    <row r="23" spans="2:14" x14ac:dyDescent="0.2">
      <c r="B23" s="153"/>
      <c r="C23" s="155" t="s">
        <v>7</v>
      </c>
      <c r="D23" s="308" t="s">
        <v>8</v>
      </c>
      <c r="E23" s="308"/>
      <c r="F23" s="308"/>
      <c r="G23" s="308"/>
      <c r="H23" s="308"/>
      <c r="I23" s="308"/>
      <c r="J23" s="154"/>
    </row>
    <row r="24" spans="2:14" x14ac:dyDescent="0.2">
      <c r="B24" s="153"/>
      <c r="C24" s="22"/>
      <c r="D24" s="308"/>
      <c r="E24" s="308"/>
      <c r="F24" s="308"/>
      <c r="G24" s="308"/>
      <c r="H24" s="308"/>
      <c r="I24" s="308"/>
      <c r="J24" s="154"/>
    </row>
    <row r="25" spans="2:14" x14ac:dyDescent="0.2">
      <c r="B25" s="153"/>
      <c r="C25" s="155"/>
      <c r="D25" s="22"/>
      <c r="E25" s="13"/>
      <c r="F25" s="13"/>
      <c r="G25" s="13"/>
      <c r="H25" s="13"/>
      <c r="I25" s="22"/>
      <c r="J25" s="154"/>
    </row>
    <row r="26" spans="2:14" ht="12.75" customHeight="1" x14ac:dyDescent="0.2">
      <c r="B26" s="153"/>
      <c r="C26" s="155" t="s">
        <v>9</v>
      </c>
      <c r="D26" s="308" t="s">
        <v>181</v>
      </c>
      <c r="E26" s="308"/>
      <c r="F26" s="308"/>
      <c r="G26" s="308"/>
      <c r="H26" s="308"/>
      <c r="I26" s="308"/>
      <c r="J26" s="154"/>
    </row>
    <row r="27" spans="2:14" x14ac:dyDescent="0.2">
      <c r="B27" s="153"/>
      <c r="C27" s="155"/>
      <c r="D27" s="308"/>
      <c r="E27" s="308"/>
      <c r="F27" s="308"/>
      <c r="G27" s="308"/>
      <c r="H27" s="308"/>
      <c r="I27" s="308"/>
      <c r="J27" s="154"/>
    </row>
    <row r="28" spans="2:14" x14ac:dyDescent="0.2">
      <c r="B28" s="153"/>
      <c r="C28" s="22"/>
      <c r="D28" s="308"/>
      <c r="E28" s="308"/>
      <c r="F28" s="308"/>
      <c r="G28" s="308"/>
      <c r="H28" s="308"/>
      <c r="I28" s="308"/>
      <c r="J28" s="154"/>
    </row>
    <row r="29" spans="2:14" x14ac:dyDescent="0.2">
      <c r="B29" s="153"/>
      <c r="C29" s="155"/>
      <c r="D29" s="22"/>
      <c r="E29" s="13"/>
      <c r="F29" s="13"/>
      <c r="G29" s="13"/>
      <c r="H29" s="13"/>
      <c r="I29" s="22"/>
      <c r="J29" s="154"/>
    </row>
    <row r="30" spans="2:14" x14ac:dyDescent="0.2">
      <c r="B30" s="153"/>
      <c r="C30" s="155" t="s">
        <v>10</v>
      </c>
      <c r="D30" s="22" t="s">
        <v>11</v>
      </c>
      <c r="E30" s="13"/>
      <c r="F30" s="13"/>
      <c r="G30" s="13"/>
      <c r="H30" s="13"/>
      <c r="I30" s="22"/>
      <c r="J30" s="154"/>
    </row>
    <row r="31" spans="2:14" x14ac:dyDescent="0.2">
      <c r="B31" s="153"/>
      <c r="C31" s="155"/>
      <c r="D31" s="18" t="s">
        <v>185</v>
      </c>
      <c r="E31" s="13"/>
      <c r="F31" s="13"/>
      <c r="G31" s="13"/>
      <c r="H31" s="13"/>
      <c r="I31" s="22"/>
      <c r="J31" s="154"/>
    </row>
    <row r="32" spans="2:14" x14ac:dyDescent="0.2">
      <c r="B32" s="153"/>
      <c r="C32" s="155"/>
      <c r="D32" s="18" t="s">
        <v>186</v>
      </c>
      <c r="E32" s="13"/>
      <c r="F32" s="13"/>
      <c r="G32" s="13"/>
      <c r="H32" s="13"/>
      <c r="I32" s="22"/>
      <c r="J32" s="154"/>
    </row>
    <row r="33" spans="2:12" x14ac:dyDescent="0.2">
      <c r="B33" s="153"/>
      <c r="C33" s="155"/>
      <c r="D33" s="22"/>
      <c r="E33" s="13"/>
      <c r="F33" s="13"/>
      <c r="G33" s="13"/>
      <c r="H33" s="13"/>
      <c r="I33" s="22"/>
      <c r="J33" s="154"/>
    </row>
    <row r="34" spans="2:12" ht="12.75" customHeight="1" x14ac:dyDescent="0.2">
      <c r="B34" s="153"/>
      <c r="C34" s="155" t="s">
        <v>83</v>
      </c>
      <c r="D34" s="308" t="s">
        <v>84</v>
      </c>
      <c r="E34" s="308"/>
      <c r="F34" s="308"/>
      <c r="G34" s="308"/>
      <c r="H34" s="308"/>
      <c r="I34" s="308"/>
      <c r="J34" s="154"/>
    </row>
    <row r="35" spans="2:12" x14ac:dyDescent="0.2">
      <c r="B35" s="153"/>
      <c r="C35" s="155"/>
      <c r="D35" s="308"/>
      <c r="E35" s="308"/>
      <c r="F35" s="308"/>
      <c r="G35" s="308"/>
      <c r="H35" s="308"/>
      <c r="I35" s="308"/>
      <c r="J35" s="154"/>
    </row>
    <row r="36" spans="2:12" x14ac:dyDescent="0.2">
      <c r="B36" s="153"/>
      <c r="C36" s="155"/>
      <c r="D36" s="308"/>
      <c r="E36" s="308"/>
      <c r="F36" s="308"/>
      <c r="G36" s="308"/>
      <c r="H36" s="308"/>
      <c r="I36" s="308"/>
      <c r="J36" s="154"/>
    </row>
    <row r="37" spans="2:12" x14ac:dyDescent="0.2">
      <c r="B37" s="153"/>
      <c r="C37" s="155"/>
      <c r="D37" s="308"/>
      <c r="E37" s="308"/>
      <c r="F37" s="308"/>
      <c r="G37" s="308"/>
      <c r="H37" s="308"/>
      <c r="I37" s="308"/>
      <c r="J37" s="154"/>
    </row>
    <row r="38" spans="2:12" x14ac:dyDescent="0.2">
      <c r="B38" s="153"/>
      <c r="C38" s="22"/>
      <c r="D38" s="22"/>
      <c r="E38" s="13"/>
      <c r="F38" s="13"/>
      <c r="G38" s="13"/>
      <c r="H38" s="13"/>
      <c r="I38" s="22"/>
      <c r="J38" s="154"/>
    </row>
    <row r="39" spans="2:12" x14ac:dyDescent="0.2">
      <c r="B39" s="153"/>
      <c r="C39" s="22"/>
      <c r="D39" s="22"/>
      <c r="E39" s="13"/>
      <c r="F39" s="13"/>
      <c r="G39" s="13"/>
      <c r="H39" s="13"/>
      <c r="I39" s="22"/>
      <c r="J39" s="154"/>
    </row>
    <row r="40" spans="2:12" x14ac:dyDescent="0.2">
      <c r="B40" s="153"/>
      <c r="C40" s="155"/>
      <c r="D40" s="19" t="s">
        <v>12</v>
      </c>
      <c r="E40" s="13"/>
      <c r="F40" s="13"/>
      <c r="G40" s="13"/>
      <c r="H40" s="13"/>
      <c r="I40" s="22"/>
      <c r="J40" s="154"/>
    </row>
    <row r="41" spans="2:12" x14ac:dyDescent="0.2">
      <c r="B41" s="153"/>
      <c r="C41" s="155"/>
      <c r="D41" s="19"/>
      <c r="E41" s="13"/>
      <c r="F41" s="13"/>
      <c r="G41" s="13"/>
      <c r="H41" s="13"/>
      <c r="I41" s="22"/>
      <c r="J41" s="154"/>
    </row>
    <row r="42" spans="2:12" x14ac:dyDescent="0.2">
      <c r="B42" s="153"/>
      <c r="C42" s="155"/>
      <c r="D42" s="20" t="s">
        <v>13</v>
      </c>
      <c r="E42" s="18" t="s">
        <v>14</v>
      </c>
      <c r="F42" s="22"/>
      <c r="G42" s="48">
        <v>10500000</v>
      </c>
      <c r="H42" s="22"/>
      <c r="I42" s="22"/>
      <c r="J42" s="154"/>
      <c r="K42" s="16"/>
      <c r="L42" s="16"/>
    </row>
    <row r="43" spans="2:12" x14ac:dyDescent="0.2">
      <c r="B43" s="153"/>
      <c r="C43" s="155"/>
      <c r="D43" s="20"/>
      <c r="E43" s="22"/>
      <c r="F43" s="22"/>
      <c r="G43" s="22"/>
      <c r="H43" s="48"/>
      <c r="I43" s="22"/>
      <c r="J43" s="154"/>
      <c r="K43" s="16"/>
      <c r="L43" s="16"/>
    </row>
    <row r="44" spans="2:12" ht="15" x14ac:dyDescent="0.25">
      <c r="B44" s="153"/>
      <c r="C44" s="155"/>
      <c r="D44" s="20" t="s">
        <v>15</v>
      </c>
      <c r="E44" s="23" t="s">
        <v>89</v>
      </c>
      <c r="F44" s="22"/>
      <c r="G44" s="22"/>
      <c r="H44" s="22"/>
      <c r="I44" s="68"/>
      <c r="J44" s="158"/>
    </row>
    <row r="45" spans="2:12" x14ac:dyDescent="0.2">
      <c r="B45" s="153"/>
      <c r="C45" s="155"/>
      <c r="D45" s="20"/>
      <c r="E45" s="22" t="s">
        <v>16</v>
      </c>
      <c r="F45" s="22"/>
      <c r="G45" s="48">
        <v>450000</v>
      </c>
      <c r="H45" s="22"/>
      <c r="I45" s="22"/>
      <c r="J45" s="154"/>
    </row>
    <row r="46" spans="2:12" x14ac:dyDescent="0.2">
      <c r="B46" s="153"/>
      <c r="C46" s="155"/>
      <c r="D46" s="20"/>
      <c r="E46" s="22" t="s">
        <v>17</v>
      </c>
      <c r="F46" s="22"/>
      <c r="G46" s="48">
        <v>300000</v>
      </c>
      <c r="H46" s="22"/>
      <c r="I46" s="22"/>
      <c r="J46" s="154"/>
    </row>
    <row r="47" spans="2:12" x14ac:dyDescent="0.2">
      <c r="B47" s="153"/>
      <c r="C47" s="155"/>
      <c r="D47" s="20"/>
      <c r="E47" s="22" t="s">
        <v>18</v>
      </c>
      <c r="F47" s="22"/>
      <c r="G47" s="48">
        <v>650000</v>
      </c>
      <c r="H47" s="22"/>
      <c r="I47" s="22"/>
      <c r="J47" s="154"/>
    </row>
    <row r="48" spans="2:12" x14ac:dyDescent="0.2">
      <c r="B48" s="153"/>
      <c r="C48" s="155"/>
      <c r="D48" s="20"/>
      <c r="E48" s="22" t="s">
        <v>19</v>
      </c>
      <c r="F48" s="22"/>
      <c r="G48" s="48">
        <v>1875000</v>
      </c>
      <c r="H48" s="22"/>
      <c r="I48" s="22"/>
      <c r="J48" s="154"/>
    </row>
    <row r="49" spans="1:14" x14ac:dyDescent="0.2">
      <c r="B49" s="153"/>
      <c r="C49" s="155"/>
      <c r="D49" s="20"/>
      <c r="E49" s="22" t="s">
        <v>20</v>
      </c>
      <c r="F49" s="22"/>
      <c r="G49" s="48">
        <v>1250000</v>
      </c>
      <c r="H49" s="22"/>
      <c r="I49" s="22"/>
      <c r="J49" s="154"/>
    </row>
    <row r="50" spans="1:14" x14ac:dyDescent="0.2">
      <c r="B50" s="153"/>
      <c r="C50" s="155"/>
      <c r="D50" s="20"/>
      <c r="E50" s="22" t="s">
        <v>21</v>
      </c>
      <c r="F50" s="22"/>
      <c r="G50" s="48">
        <v>150000</v>
      </c>
      <c r="H50" s="22"/>
      <c r="I50" s="22"/>
      <c r="J50" s="154"/>
    </row>
    <row r="51" spans="1:14" x14ac:dyDescent="0.2">
      <c r="B51" s="153"/>
      <c r="C51" s="155"/>
      <c r="D51" s="20"/>
      <c r="E51" s="22"/>
      <c r="F51" s="22"/>
      <c r="G51" s="48"/>
      <c r="H51" s="22"/>
      <c r="I51" s="22"/>
      <c r="J51" s="154"/>
    </row>
    <row r="52" spans="1:14" ht="15" x14ac:dyDescent="0.25">
      <c r="B52" s="153"/>
      <c r="C52" s="155"/>
      <c r="D52" s="20" t="s">
        <v>22</v>
      </c>
      <c r="E52" s="23" t="s">
        <v>90</v>
      </c>
      <c r="F52" s="22"/>
      <c r="G52" s="48"/>
      <c r="H52" s="22"/>
      <c r="I52" s="22"/>
      <c r="J52" s="154"/>
    </row>
    <row r="53" spans="1:14" x14ac:dyDescent="0.2">
      <c r="B53" s="153"/>
      <c r="C53" s="155"/>
      <c r="D53" s="20"/>
      <c r="E53" s="28" t="s">
        <v>23</v>
      </c>
      <c r="F53" s="22"/>
      <c r="G53" s="53">
        <f>+'Desarrollo Ejercicio n°9 A'!E21</f>
        <v>-1422000</v>
      </c>
      <c r="H53" s="22"/>
      <c r="I53" s="22"/>
      <c r="J53" s="154"/>
    </row>
    <row r="54" spans="1:14" x14ac:dyDescent="0.2">
      <c r="B54" s="153"/>
      <c r="C54" s="155"/>
      <c r="D54" s="20"/>
      <c r="E54" s="28" t="s">
        <v>24</v>
      </c>
      <c r="F54" s="22"/>
      <c r="G54" s="53">
        <v>-5100000</v>
      </c>
      <c r="H54" s="22"/>
      <c r="I54" s="22"/>
      <c r="J54" s="154"/>
    </row>
    <row r="55" spans="1:14" x14ac:dyDescent="0.2">
      <c r="B55" s="153"/>
      <c r="C55" s="155"/>
      <c r="D55" s="20"/>
      <c r="E55" s="28" t="s">
        <v>25</v>
      </c>
      <c r="F55" s="22"/>
      <c r="G55" s="53">
        <v>-2000000</v>
      </c>
      <c r="H55" s="22"/>
      <c r="I55" s="22"/>
      <c r="J55" s="154"/>
    </row>
    <row r="56" spans="1:14" x14ac:dyDescent="0.2">
      <c r="B56" s="153"/>
      <c r="C56" s="155"/>
      <c r="D56" s="20"/>
      <c r="E56" s="28" t="s">
        <v>174</v>
      </c>
      <c r="F56" s="22"/>
      <c r="G56" s="53">
        <v>-3000000</v>
      </c>
      <c r="H56" s="22"/>
      <c r="I56" s="22"/>
      <c r="J56" s="154"/>
    </row>
    <row r="57" spans="1:14" x14ac:dyDescent="0.2">
      <c r="B57" s="153"/>
      <c r="C57" s="155"/>
      <c r="D57" s="20"/>
      <c r="E57" s="28"/>
      <c r="F57" s="22"/>
      <c r="G57" s="53"/>
      <c r="H57" s="22"/>
      <c r="I57" s="22"/>
      <c r="J57" s="154"/>
    </row>
    <row r="58" spans="1:14" s="149" customFormat="1" x14ac:dyDescent="0.2">
      <c r="A58" s="70"/>
      <c r="B58" s="153"/>
      <c r="C58" s="155"/>
      <c r="D58" s="70"/>
      <c r="E58" s="23" t="s">
        <v>26</v>
      </c>
      <c r="F58" s="22"/>
      <c r="G58" s="53"/>
      <c r="H58" s="22"/>
      <c r="I58" s="22"/>
      <c r="J58" s="154"/>
      <c r="M58" s="70"/>
      <c r="N58" s="70"/>
    </row>
    <row r="59" spans="1:14" s="149" customFormat="1" x14ac:dyDescent="0.2">
      <c r="A59" s="70"/>
      <c r="B59" s="153"/>
      <c r="C59" s="155"/>
      <c r="D59" s="20"/>
      <c r="E59" s="28" t="s">
        <v>182</v>
      </c>
      <c r="F59" s="22"/>
      <c r="G59" s="53"/>
      <c r="H59" s="22"/>
      <c r="I59" s="22"/>
      <c r="J59" s="154"/>
      <c r="M59" s="70"/>
      <c r="N59" s="70"/>
    </row>
    <row r="60" spans="1:14" s="149" customFormat="1" x14ac:dyDescent="0.2">
      <c r="A60" s="70"/>
      <c r="B60" s="153"/>
      <c r="C60" s="155"/>
      <c r="D60" s="20"/>
      <c r="E60" s="28"/>
      <c r="F60" s="22"/>
      <c r="G60" s="53"/>
      <c r="H60" s="22"/>
      <c r="I60" s="22"/>
      <c r="J60" s="154"/>
      <c r="M60" s="70"/>
      <c r="N60" s="70"/>
    </row>
    <row r="61" spans="1:14" s="149" customFormat="1" x14ac:dyDescent="0.2">
      <c r="A61" s="70"/>
      <c r="B61" s="153"/>
      <c r="C61" s="23" t="s">
        <v>27</v>
      </c>
      <c r="D61" s="20"/>
      <c r="E61" s="23"/>
      <c r="F61" s="18"/>
      <c r="G61" s="32"/>
      <c r="H61" s="32"/>
      <c r="I61" s="22"/>
      <c r="J61" s="154"/>
      <c r="M61" s="70"/>
      <c r="N61" s="70"/>
    </row>
    <row r="62" spans="1:14" s="149" customFormat="1" x14ac:dyDescent="0.2">
      <c r="A62" s="70"/>
      <c r="B62" s="153"/>
      <c r="C62" s="159" t="s">
        <v>28</v>
      </c>
      <c r="D62" s="23" t="s">
        <v>183</v>
      </c>
      <c r="E62" s="23"/>
      <c r="F62" s="18"/>
      <c r="G62" s="32"/>
      <c r="H62" s="32"/>
      <c r="I62" s="22"/>
      <c r="J62" s="154"/>
      <c r="M62" s="70"/>
      <c r="N62" s="70"/>
    </row>
    <row r="63" spans="1:14" s="149" customFormat="1" x14ac:dyDescent="0.2">
      <c r="A63" s="70"/>
      <c r="B63" s="153"/>
      <c r="C63" s="155"/>
      <c r="D63" s="20"/>
      <c r="E63" s="23"/>
      <c r="F63" s="18"/>
      <c r="G63" s="32"/>
      <c r="H63" s="32"/>
      <c r="I63" s="22"/>
      <c r="J63" s="154"/>
      <c r="M63" s="70"/>
      <c r="N63" s="70"/>
    </row>
    <row r="64" spans="1:14" s="149" customFormat="1" x14ac:dyDescent="0.2">
      <c r="A64" s="70"/>
      <c r="B64" s="153"/>
      <c r="C64" s="159" t="s">
        <v>29</v>
      </c>
      <c r="D64" s="23" t="s">
        <v>30</v>
      </c>
      <c r="E64" s="23"/>
      <c r="F64" s="18"/>
      <c r="G64" s="32"/>
      <c r="H64" s="32"/>
      <c r="I64" s="22"/>
      <c r="J64" s="154"/>
      <c r="M64" s="70"/>
      <c r="N64" s="70"/>
    </row>
    <row r="65" spans="1:14" s="149" customFormat="1" x14ac:dyDescent="0.2">
      <c r="A65" s="70"/>
      <c r="B65" s="153"/>
      <c r="C65" s="155"/>
      <c r="D65" s="20"/>
      <c r="E65" s="28"/>
      <c r="F65" s="22"/>
      <c r="G65" s="48"/>
      <c r="H65" s="22"/>
      <c r="I65" s="22"/>
      <c r="J65" s="154"/>
      <c r="M65" s="70"/>
      <c r="N65" s="70"/>
    </row>
    <row r="66" spans="1:14" s="149" customFormat="1" x14ac:dyDescent="0.2">
      <c r="A66" s="70"/>
      <c r="B66" s="153"/>
      <c r="C66" s="159" t="s">
        <v>31</v>
      </c>
      <c r="D66" s="23" t="s">
        <v>184</v>
      </c>
      <c r="E66" s="28"/>
      <c r="F66" s="22"/>
      <c r="G66" s="48"/>
      <c r="H66" s="22"/>
      <c r="I66" s="22"/>
      <c r="J66" s="154"/>
      <c r="M66" s="70"/>
      <c r="N66" s="70"/>
    </row>
    <row r="67" spans="1:14" s="149" customFormat="1" x14ac:dyDescent="0.2">
      <c r="A67" s="70"/>
      <c r="B67" s="153"/>
      <c r="C67" s="159"/>
      <c r="D67" s="23"/>
      <c r="E67" s="28"/>
      <c r="F67" s="22"/>
      <c r="G67" s="48"/>
      <c r="H67" s="22"/>
      <c r="I67" s="22"/>
      <c r="J67" s="154"/>
      <c r="M67" s="70"/>
      <c r="N67" s="70"/>
    </row>
    <row r="68" spans="1:14" s="149" customFormat="1" x14ac:dyDescent="0.2">
      <c r="A68" s="70"/>
      <c r="B68" s="153"/>
      <c r="C68" s="159" t="s">
        <v>190</v>
      </c>
      <c r="D68" s="23" t="s">
        <v>191</v>
      </c>
      <c r="E68" s="28"/>
      <c r="F68" s="22"/>
      <c r="G68" s="48"/>
      <c r="H68" s="22"/>
      <c r="I68" s="22"/>
      <c r="J68" s="154"/>
      <c r="M68" s="70"/>
      <c r="N68" s="70"/>
    </row>
    <row r="69" spans="1:14" s="149" customFormat="1" ht="12.75" customHeight="1" thickBot="1" x14ac:dyDescent="0.25">
      <c r="A69" s="70"/>
      <c r="B69" s="160"/>
      <c r="C69" s="161"/>
      <c r="D69" s="36"/>
      <c r="E69" s="310"/>
      <c r="F69" s="310"/>
      <c r="G69" s="162"/>
      <c r="H69" s="163"/>
      <c r="I69" s="163"/>
      <c r="J69" s="165"/>
      <c r="M69" s="70"/>
      <c r="N69" s="70"/>
    </row>
    <row r="70" spans="1:14" s="149" customFormat="1" ht="18" x14ac:dyDescent="0.25">
      <c r="A70" s="70"/>
      <c r="B70" s="70"/>
      <c r="C70" s="148"/>
      <c r="D70" s="39"/>
      <c r="E70" s="39"/>
      <c r="F70" s="39"/>
      <c r="G70" s="166"/>
      <c r="H70" s="167"/>
      <c r="I70" s="70"/>
      <c r="M70" s="70"/>
      <c r="N70" s="70"/>
    </row>
    <row r="71" spans="1:14" s="149" customFormat="1" x14ac:dyDescent="0.2">
      <c r="A71" s="70"/>
      <c r="B71" s="70"/>
      <c r="C71" s="148"/>
      <c r="D71" s="70"/>
      <c r="E71" s="168"/>
      <c r="F71" s="70"/>
      <c r="G71" s="169"/>
      <c r="H71" s="70"/>
      <c r="I71" s="70"/>
      <c r="M71" s="70"/>
      <c r="N71" s="70"/>
    </row>
    <row r="72" spans="1:14" s="149" customFormat="1" x14ac:dyDescent="0.2">
      <c r="A72" s="70"/>
      <c r="B72" s="70"/>
      <c r="C72" s="148"/>
      <c r="D72" s="70"/>
      <c r="E72" s="170"/>
      <c r="F72" s="170"/>
      <c r="G72" s="70"/>
      <c r="H72" s="171"/>
      <c r="I72" s="70"/>
      <c r="M72" s="70"/>
      <c r="N72" s="70"/>
    </row>
    <row r="73" spans="1:14" s="149" customFormat="1" ht="12.75" customHeight="1" x14ac:dyDescent="0.2">
      <c r="A73" s="70"/>
      <c r="B73" s="70"/>
      <c r="C73" s="148"/>
      <c r="D73" s="70"/>
      <c r="E73" s="304"/>
      <c r="F73" s="304"/>
      <c r="G73" s="304"/>
      <c r="H73" s="304"/>
      <c r="I73" s="70"/>
      <c r="M73" s="70"/>
      <c r="N73" s="70"/>
    </row>
    <row r="74" spans="1:14" s="149" customFormat="1" x14ac:dyDescent="0.2">
      <c r="A74" s="70"/>
      <c r="B74" s="70"/>
      <c r="C74" s="148"/>
      <c r="D74" s="70"/>
      <c r="E74" s="44"/>
      <c r="F74" s="44"/>
      <c r="G74" s="44"/>
      <c r="H74" s="44"/>
      <c r="I74" s="70"/>
      <c r="M74" s="70"/>
      <c r="N74" s="70"/>
    </row>
    <row r="75" spans="1:14" s="149" customFormat="1" ht="12.75" customHeight="1" x14ac:dyDescent="0.2">
      <c r="A75" s="70"/>
      <c r="B75" s="70"/>
      <c r="C75" s="148"/>
      <c r="D75" s="70"/>
      <c r="E75" s="304"/>
      <c r="F75" s="304"/>
      <c r="G75" s="304"/>
      <c r="H75" s="304"/>
      <c r="I75" s="70"/>
      <c r="M75" s="70"/>
      <c r="N75" s="70"/>
    </row>
    <row r="76" spans="1:14" x14ac:dyDescent="0.2">
      <c r="E76" s="305"/>
      <c r="F76" s="305"/>
      <c r="G76" s="305"/>
      <c r="H76" s="305"/>
    </row>
    <row r="77" spans="1:14" x14ac:dyDescent="0.2">
      <c r="E77" s="304"/>
      <c r="F77" s="304"/>
      <c r="G77" s="304"/>
      <c r="H77" s="304"/>
    </row>
    <row r="78" spans="1:14" x14ac:dyDescent="0.2">
      <c r="E78" s="305"/>
      <c r="F78" s="305"/>
      <c r="G78" s="305"/>
      <c r="H78" s="305"/>
    </row>
  </sheetData>
  <mergeCells count="13">
    <mergeCell ref="C7:I8"/>
    <mergeCell ref="E69:F69"/>
    <mergeCell ref="E73:H73"/>
    <mergeCell ref="E75:H75"/>
    <mergeCell ref="E76:H76"/>
    <mergeCell ref="E77:H77"/>
    <mergeCell ref="E78:H78"/>
    <mergeCell ref="C11:I13"/>
    <mergeCell ref="D15:I16"/>
    <mergeCell ref="D19:I21"/>
    <mergeCell ref="D23:I24"/>
    <mergeCell ref="D26:I28"/>
    <mergeCell ref="D34:I37"/>
  </mergeCells>
  <printOptions horizontalCentered="1"/>
  <pageMargins left="0.59055118110236227" right="0.59055118110236227" top="0.59055118110236227" bottom="0.59055118110236227" header="0" footer="0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86"/>
  <sheetViews>
    <sheetView showGridLines="0" zoomScale="80" zoomScaleNormal="80" workbookViewId="0">
      <selection activeCell="C3" sqref="C3:C5"/>
    </sheetView>
  </sheetViews>
  <sheetFormatPr baseColWidth="10" defaultColWidth="9.140625" defaultRowHeight="12.75" x14ac:dyDescent="0.2"/>
  <cols>
    <col min="1" max="1" width="9.140625" style="51"/>
    <col min="2" max="2" width="2.85546875" style="51" bestFit="1" customWidth="1"/>
    <col min="3" max="3" width="47" style="51" bestFit="1" customWidth="1"/>
    <col min="4" max="4" width="10.85546875" style="51" customWidth="1"/>
    <col min="5" max="5" width="12.42578125" style="51" bestFit="1" customWidth="1"/>
    <col min="6" max="6" width="12.28515625" style="51" bestFit="1" customWidth="1"/>
    <col min="7" max="8" width="9.140625" style="51"/>
    <col min="9" max="9" width="8" style="51" customWidth="1"/>
    <col min="10" max="10" width="10.85546875" style="51" bestFit="1" customWidth="1"/>
    <col min="11" max="11" width="6.7109375" style="51" bestFit="1" customWidth="1"/>
    <col min="12" max="12" width="9.85546875" style="51" bestFit="1" customWidth="1"/>
    <col min="13" max="13" width="12.140625" style="51" bestFit="1" customWidth="1"/>
    <col min="14" max="14" width="11.28515625" style="51" bestFit="1" customWidth="1"/>
    <col min="15" max="15" width="4.85546875" style="51" bestFit="1" customWidth="1"/>
    <col min="16" max="16" width="12.42578125" style="51" bestFit="1" customWidth="1"/>
    <col min="17" max="17" width="10.85546875" style="51" bestFit="1" customWidth="1"/>
    <col min="18" max="18" width="5.85546875" style="51" bestFit="1" customWidth="1"/>
    <col min="19" max="19" width="9.140625" style="51"/>
    <col min="20" max="20" width="11.28515625" style="51" bestFit="1" customWidth="1"/>
    <col min="21" max="16384" width="9.140625" style="51"/>
  </cols>
  <sheetData>
    <row r="1" spans="2:12" ht="13.5" thickBot="1" x14ac:dyDescent="0.25"/>
    <row r="2" spans="2:12" ht="13.5" thickBot="1" x14ac:dyDescent="0.25">
      <c r="B2" s="118"/>
      <c r="C2" s="5"/>
      <c r="D2" s="119"/>
      <c r="E2" s="119"/>
      <c r="F2" s="119"/>
      <c r="G2" s="120"/>
      <c r="H2" s="122"/>
    </row>
    <row r="3" spans="2:12" x14ac:dyDescent="0.2">
      <c r="B3" s="121"/>
      <c r="C3" s="5" t="s">
        <v>198</v>
      </c>
      <c r="D3" s="122"/>
      <c r="E3" s="122"/>
      <c r="F3" s="122"/>
      <c r="G3" s="123"/>
      <c r="H3" s="122"/>
    </row>
    <row r="4" spans="2:12" x14ac:dyDescent="0.2">
      <c r="B4" s="121"/>
      <c r="C4" s="9" t="s">
        <v>199</v>
      </c>
      <c r="D4" s="122"/>
      <c r="E4" s="122"/>
      <c r="F4" s="122"/>
      <c r="G4" s="123"/>
      <c r="H4" s="122"/>
    </row>
    <row r="5" spans="2:12" x14ac:dyDescent="0.2">
      <c r="B5" s="121"/>
      <c r="C5" s="9" t="s">
        <v>200</v>
      </c>
      <c r="D5" s="122"/>
      <c r="E5" s="122"/>
      <c r="F5" s="122"/>
      <c r="G5" s="123"/>
      <c r="H5" s="122"/>
    </row>
    <row r="6" spans="2:12" x14ac:dyDescent="0.2">
      <c r="B6" s="121"/>
      <c r="C6" s="22"/>
      <c r="D6" s="122"/>
      <c r="E6" s="122"/>
      <c r="F6" s="122"/>
      <c r="G6" s="123"/>
      <c r="H6" s="122"/>
    </row>
    <row r="7" spans="2:12" x14ac:dyDescent="0.2">
      <c r="B7" s="121"/>
      <c r="C7" s="311" t="s">
        <v>180</v>
      </c>
      <c r="D7" s="311"/>
      <c r="E7" s="311"/>
      <c r="F7" s="311"/>
      <c r="G7" s="123"/>
      <c r="H7" s="122"/>
    </row>
    <row r="8" spans="2:12" x14ac:dyDescent="0.2">
      <c r="B8" s="121"/>
      <c r="C8" s="311"/>
      <c r="D8" s="311"/>
      <c r="E8" s="311"/>
      <c r="F8" s="311"/>
      <c r="G8" s="123"/>
      <c r="H8" s="122"/>
    </row>
    <row r="9" spans="2:12" x14ac:dyDescent="0.2">
      <c r="B9" s="121"/>
      <c r="C9" s="122"/>
      <c r="D9" s="122"/>
      <c r="E9" s="122"/>
      <c r="F9" s="122"/>
      <c r="G9" s="123"/>
      <c r="H9" s="122"/>
    </row>
    <row r="10" spans="2:12" x14ac:dyDescent="0.2">
      <c r="B10" s="47" t="s">
        <v>32</v>
      </c>
      <c r="C10" s="124" t="s">
        <v>33</v>
      </c>
      <c r="D10" s="122"/>
      <c r="E10" s="122"/>
      <c r="F10" s="122"/>
      <c r="G10" s="123"/>
      <c r="H10" s="122"/>
    </row>
    <row r="11" spans="2:12" x14ac:dyDescent="0.2">
      <c r="B11" s="121"/>
      <c r="C11" s="18" t="s">
        <v>14</v>
      </c>
      <c r="D11" s="22"/>
      <c r="E11" s="22"/>
      <c r="F11" s="48">
        <v>10500000</v>
      </c>
      <c r="G11" s="49"/>
      <c r="H11" s="122"/>
      <c r="J11" s="56"/>
      <c r="K11" s="56"/>
      <c r="L11" s="56"/>
    </row>
    <row r="12" spans="2:12" x14ac:dyDescent="0.2">
      <c r="B12" s="47"/>
      <c r="C12" s="23" t="s">
        <v>87</v>
      </c>
      <c r="D12" s="22"/>
      <c r="E12" s="22"/>
      <c r="F12" s="22"/>
      <c r="G12" s="50"/>
      <c r="H12" s="122"/>
      <c r="J12" s="56"/>
      <c r="K12" s="56"/>
      <c r="L12" s="56"/>
    </row>
    <row r="13" spans="2:12" x14ac:dyDescent="0.2">
      <c r="B13" s="47"/>
      <c r="C13" s="22" t="s">
        <v>16</v>
      </c>
      <c r="D13" s="22"/>
      <c r="E13" s="48">
        <f>15000000*3%</f>
        <v>450000</v>
      </c>
      <c r="F13" s="22"/>
      <c r="G13" s="49"/>
      <c r="H13" s="122"/>
      <c r="J13" s="56"/>
      <c r="K13" s="56"/>
      <c r="L13" s="56"/>
    </row>
    <row r="14" spans="2:12" x14ac:dyDescent="0.2">
      <c r="B14" s="47"/>
      <c r="C14" s="22" t="s">
        <v>17</v>
      </c>
      <c r="D14" s="22"/>
      <c r="E14" s="48">
        <v>300000</v>
      </c>
      <c r="F14" s="22"/>
      <c r="G14" s="49"/>
      <c r="H14" s="122"/>
      <c r="J14" s="56"/>
      <c r="K14" s="56"/>
      <c r="L14" s="56"/>
    </row>
    <row r="15" spans="2:12" x14ac:dyDescent="0.2">
      <c r="B15" s="47"/>
      <c r="C15" s="22" t="s">
        <v>18</v>
      </c>
      <c r="D15" s="22"/>
      <c r="E15" s="48">
        <v>650000</v>
      </c>
      <c r="F15" s="22"/>
      <c r="G15" s="49"/>
      <c r="H15" s="122"/>
      <c r="J15" s="56"/>
      <c r="K15" s="56"/>
      <c r="L15" s="56"/>
    </row>
    <row r="16" spans="2:12" x14ac:dyDescent="0.2">
      <c r="B16" s="47"/>
      <c r="C16" s="22" t="s">
        <v>19</v>
      </c>
      <c r="D16" s="22"/>
      <c r="E16" s="48">
        <v>1875000</v>
      </c>
      <c r="F16" s="22"/>
      <c r="G16" s="49"/>
      <c r="H16" s="122"/>
      <c r="J16" s="56"/>
      <c r="K16" s="56"/>
      <c r="L16" s="56"/>
    </row>
    <row r="17" spans="2:12" x14ac:dyDescent="0.2">
      <c r="B17" s="47"/>
      <c r="C17" s="22" t="s">
        <v>20</v>
      </c>
      <c r="D17" s="22"/>
      <c r="E17" s="48">
        <v>1250000</v>
      </c>
      <c r="F17" s="22"/>
      <c r="G17" s="49"/>
      <c r="H17" s="122"/>
      <c r="J17" s="56"/>
      <c r="K17" s="56"/>
      <c r="L17" s="56"/>
    </row>
    <row r="18" spans="2:12" x14ac:dyDescent="0.2">
      <c r="B18" s="47"/>
      <c r="C18" s="22" t="s">
        <v>21</v>
      </c>
      <c r="D18" s="22"/>
      <c r="E18" s="48">
        <v>150000</v>
      </c>
      <c r="F18" s="48">
        <f>SUM(E13:E18)</f>
        <v>4675000</v>
      </c>
      <c r="G18" s="49"/>
      <c r="H18" s="122"/>
      <c r="J18" s="56"/>
      <c r="K18" s="56"/>
      <c r="L18" s="56"/>
    </row>
    <row r="19" spans="2:12" x14ac:dyDescent="0.2">
      <c r="B19" s="47"/>
      <c r="C19" s="122"/>
      <c r="D19" s="122"/>
      <c r="E19" s="122"/>
      <c r="F19" s="22"/>
      <c r="G19" s="49"/>
      <c r="H19" s="122"/>
      <c r="J19" s="56"/>
      <c r="K19" s="56"/>
      <c r="L19" s="56"/>
    </row>
    <row r="20" spans="2:12" x14ac:dyDescent="0.2">
      <c r="B20" s="47"/>
      <c r="C20" s="23" t="s">
        <v>88</v>
      </c>
      <c r="D20" s="22"/>
      <c r="E20" s="48"/>
      <c r="F20" s="22"/>
      <c r="G20" s="49"/>
      <c r="H20" s="122"/>
      <c r="J20" s="52" t="s">
        <v>34</v>
      </c>
      <c r="K20" s="52" t="s">
        <v>35</v>
      </c>
      <c r="L20" s="52" t="s">
        <v>36</v>
      </c>
    </row>
    <row r="21" spans="2:12" x14ac:dyDescent="0.2">
      <c r="B21" s="47"/>
      <c r="C21" s="28" t="s">
        <v>23</v>
      </c>
      <c r="D21" s="22"/>
      <c r="E21" s="53">
        <f>-L25</f>
        <v>-1422000</v>
      </c>
      <c r="F21" s="22"/>
      <c r="G21" s="49"/>
      <c r="H21" s="122"/>
      <c r="J21" s="54">
        <v>50000000</v>
      </c>
      <c r="K21" s="55">
        <v>2.9000000000000001E-2</v>
      </c>
      <c r="L21" s="54">
        <f>+J21*K21</f>
        <v>1450000</v>
      </c>
    </row>
    <row r="22" spans="2:12" x14ac:dyDescent="0.2">
      <c r="B22" s="47"/>
      <c r="C22" s="28" t="s">
        <v>24</v>
      </c>
      <c r="D22" s="22"/>
      <c r="E22" s="53">
        <f>+'Planteamiento Ejercicio n°9'!G54</f>
        <v>-5100000</v>
      </c>
      <c r="F22" s="22"/>
      <c r="G22" s="49"/>
      <c r="H22" s="122"/>
      <c r="J22" s="54">
        <v>-3000000</v>
      </c>
      <c r="K22" s="55">
        <v>8.0000000000000002E-3</v>
      </c>
      <c r="L22" s="54">
        <f t="shared" ref="L22:L23" si="0">+J22*K22</f>
        <v>-24000</v>
      </c>
    </row>
    <row r="23" spans="2:12" x14ac:dyDescent="0.2">
      <c r="B23" s="47"/>
      <c r="C23" s="28" t="s">
        <v>37</v>
      </c>
      <c r="D23" s="22"/>
      <c r="E23" s="53">
        <v>-3500000</v>
      </c>
      <c r="F23" s="22"/>
      <c r="G23" s="49"/>
      <c r="H23" s="122"/>
      <c r="J23" s="54">
        <v>-2000000</v>
      </c>
      <c r="K23" s="55">
        <v>2E-3</v>
      </c>
      <c r="L23" s="54">
        <f t="shared" si="0"/>
        <v>-4000</v>
      </c>
    </row>
    <row r="24" spans="2:12" x14ac:dyDescent="0.2">
      <c r="B24" s="47"/>
      <c r="C24" s="28" t="s">
        <v>174</v>
      </c>
      <c r="D24" s="22"/>
      <c r="E24" s="53">
        <v>-3000000</v>
      </c>
      <c r="F24" s="22"/>
      <c r="G24" s="49"/>
      <c r="H24" s="122"/>
      <c r="J24" s="54"/>
      <c r="K24" s="55"/>
      <c r="L24" s="54"/>
    </row>
    <row r="25" spans="2:12" x14ac:dyDescent="0.2">
      <c r="B25" s="47"/>
      <c r="C25" s="28" t="str">
        <f>+C17</f>
        <v>Gastos por arriendo de Automóviles (Actualizados)</v>
      </c>
      <c r="D25" s="22"/>
      <c r="E25" s="53">
        <f>-E17</f>
        <v>-1250000</v>
      </c>
      <c r="F25" s="53">
        <f>SUM(E21:E25)</f>
        <v>-14272000</v>
      </c>
      <c r="G25" s="49"/>
      <c r="H25" s="122"/>
      <c r="J25" s="54"/>
      <c r="K25" s="56"/>
      <c r="L25" s="57">
        <f>SUM(L21:L23)</f>
        <v>1422000</v>
      </c>
    </row>
    <row r="26" spans="2:12" x14ac:dyDescent="0.2">
      <c r="B26" s="47"/>
      <c r="C26" s="28"/>
      <c r="D26" s="22"/>
      <c r="E26" s="48"/>
      <c r="F26" s="22"/>
      <c r="G26" s="49"/>
      <c r="H26" s="122"/>
      <c r="J26" s="56"/>
      <c r="K26" s="56"/>
      <c r="L26" s="56"/>
    </row>
    <row r="27" spans="2:12" x14ac:dyDescent="0.2">
      <c r="B27" s="47"/>
      <c r="C27" s="58" t="s">
        <v>38</v>
      </c>
      <c r="D27" s="59"/>
      <c r="E27" s="60"/>
      <c r="F27" s="60">
        <f>SUM(F11:F25)</f>
        <v>903000</v>
      </c>
      <c r="G27" s="49"/>
      <c r="H27" s="122"/>
    </row>
    <row r="28" spans="2:12" x14ac:dyDescent="0.2">
      <c r="B28" s="47"/>
      <c r="C28" s="23"/>
      <c r="D28" s="18"/>
      <c r="E28" s="32"/>
      <c r="F28" s="32"/>
      <c r="G28" s="49"/>
      <c r="H28" s="122"/>
    </row>
    <row r="29" spans="2:12" x14ac:dyDescent="0.2">
      <c r="B29" s="47"/>
      <c r="C29" s="28" t="s">
        <v>39</v>
      </c>
      <c r="D29" s="22"/>
      <c r="E29" s="48">
        <v>3500000</v>
      </c>
      <c r="F29" s="32"/>
      <c r="G29" s="49"/>
      <c r="H29" s="122"/>
    </row>
    <row r="30" spans="2:12" x14ac:dyDescent="0.2">
      <c r="B30" s="47"/>
      <c r="C30" s="22" t="s">
        <v>40</v>
      </c>
      <c r="D30" s="22"/>
      <c r="E30" s="48">
        <f>+'Desarrollo Ejercicio n°9 B y C'!E51</f>
        <v>1197983.5</v>
      </c>
      <c r="F30" s="32">
        <f>SUM(E29:E30)</f>
        <v>4697983.5</v>
      </c>
      <c r="G30" s="49"/>
      <c r="H30" s="122"/>
    </row>
    <row r="31" spans="2:12" x14ac:dyDescent="0.2">
      <c r="B31" s="47"/>
      <c r="C31" s="122"/>
      <c r="D31" s="122"/>
      <c r="E31" s="122"/>
      <c r="F31" s="122"/>
      <c r="G31" s="49"/>
      <c r="H31" s="122"/>
    </row>
    <row r="32" spans="2:12" x14ac:dyDescent="0.2">
      <c r="B32" s="47"/>
      <c r="C32" s="58" t="s">
        <v>41</v>
      </c>
      <c r="D32" s="59"/>
      <c r="E32" s="60"/>
      <c r="F32" s="60">
        <f>SUM(F27:F30)</f>
        <v>5600983.5</v>
      </c>
      <c r="G32" s="49"/>
      <c r="H32" s="122"/>
    </row>
    <row r="33" spans="2:8" x14ac:dyDescent="0.2">
      <c r="B33" s="47"/>
      <c r="C33" s="23"/>
      <c r="D33" s="18"/>
      <c r="E33" s="32"/>
      <c r="F33" s="32"/>
      <c r="G33" s="49"/>
      <c r="H33" s="122"/>
    </row>
    <row r="34" spans="2:8" x14ac:dyDescent="0.2">
      <c r="B34" s="47"/>
      <c r="C34" s="23" t="s">
        <v>42</v>
      </c>
      <c r="D34" s="61">
        <v>0.25</v>
      </c>
      <c r="E34" s="32"/>
      <c r="F34" s="32">
        <f>ROUND(F32*D34,0)</f>
        <v>1400246</v>
      </c>
      <c r="G34" s="49"/>
      <c r="H34" s="122"/>
    </row>
    <row r="35" spans="2:8" x14ac:dyDescent="0.2">
      <c r="B35" s="47"/>
      <c r="C35" s="28"/>
      <c r="D35" s="22"/>
      <c r="E35" s="22"/>
      <c r="F35" s="48"/>
      <c r="G35" s="49"/>
      <c r="H35" s="122"/>
    </row>
    <row r="36" spans="2:8" x14ac:dyDescent="0.2">
      <c r="B36" s="47"/>
      <c r="C36" s="28" t="s">
        <v>43</v>
      </c>
      <c r="D36" s="48">
        <f>(+E29+E30)*25.5%</f>
        <v>1197985.7925</v>
      </c>
      <c r="E36" s="22"/>
      <c r="F36" s="48"/>
      <c r="G36" s="49"/>
      <c r="H36" s="122"/>
    </row>
    <row r="37" spans="2:8" x14ac:dyDescent="0.2">
      <c r="B37" s="47"/>
      <c r="C37" s="28" t="s">
        <v>44</v>
      </c>
      <c r="D37" s="48">
        <f>+D36*65%</f>
        <v>778690.76512500003</v>
      </c>
      <c r="E37" s="22"/>
      <c r="F37" s="53">
        <f>-D37</f>
        <v>-778690.76512500003</v>
      </c>
      <c r="G37" s="49"/>
      <c r="H37" s="122"/>
    </row>
    <row r="38" spans="2:8" x14ac:dyDescent="0.2">
      <c r="B38" s="47"/>
      <c r="C38" s="28"/>
      <c r="D38" s="22"/>
      <c r="E38" s="22"/>
      <c r="F38" s="22"/>
      <c r="G38" s="49"/>
      <c r="H38" s="122"/>
    </row>
    <row r="39" spans="2:8" x14ac:dyDescent="0.2">
      <c r="B39" s="47"/>
      <c r="C39" s="58" t="s">
        <v>45</v>
      </c>
      <c r="D39" s="59"/>
      <c r="E39" s="59"/>
      <c r="F39" s="60">
        <f>SUM(F34:F37)</f>
        <v>621555.23487499997</v>
      </c>
      <c r="G39" s="49"/>
      <c r="H39" s="122"/>
    </row>
    <row r="40" spans="2:8" x14ac:dyDescent="0.2">
      <c r="B40" s="47"/>
      <c r="C40" s="28"/>
      <c r="D40" s="22"/>
      <c r="E40" s="22"/>
      <c r="F40" s="22"/>
      <c r="G40" s="49"/>
      <c r="H40" s="122"/>
    </row>
    <row r="41" spans="2:8" x14ac:dyDescent="0.2">
      <c r="B41" s="47"/>
      <c r="C41" s="23" t="s">
        <v>46</v>
      </c>
      <c r="D41" s="18"/>
      <c r="E41" s="32"/>
      <c r="F41" s="32">
        <f>SUM(F34:F37)</f>
        <v>621555.23487499997</v>
      </c>
      <c r="G41" s="49"/>
      <c r="H41" s="122"/>
    </row>
    <row r="42" spans="2:8" x14ac:dyDescent="0.2">
      <c r="B42" s="47"/>
      <c r="C42" s="23" t="s">
        <v>47</v>
      </c>
      <c r="D42" s="62">
        <v>0.4</v>
      </c>
      <c r="E42" s="32"/>
      <c r="F42" s="32">
        <f>-ROUND(E25*D42,0)</f>
        <v>500000</v>
      </c>
      <c r="G42" s="49"/>
      <c r="H42" s="122"/>
    </row>
    <row r="43" spans="2:8" x14ac:dyDescent="0.2">
      <c r="B43" s="47"/>
      <c r="C43" s="23"/>
      <c r="D43" s="18"/>
      <c r="E43" s="32"/>
      <c r="F43" s="32"/>
      <c r="G43" s="49"/>
      <c r="H43" s="122"/>
    </row>
    <row r="44" spans="2:8" ht="13.5" thickBot="1" x14ac:dyDescent="0.25">
      <c r="B44" s="63"/>
      <c r="C44" s="64" t="s">
        <v>48</v>
      </c>
      <c r="D44" s="65"/>
      <c r="E44" s="66"/>
      <c r="F44" s="66">
        <f>SUM(F41:F42)</f>
        <v>1121555.2348750001</v>
      </c>
      <c r="G44" s="67"/>
      <c r="H44" s="122"/>
    </row>
    <row r="45" spans="2:8" x14ac:dyDescent="0.2">
      <c r="B45" s="20"/>
      <c r="C45" s="23"/>
      <c r="D45" s="62"/>
      <c r="E45" s="32"/>
      <c r="F45" s="32"/>
      <c r="G45" s="22"/>
      <c r="H45" s="122"/>
    </row>
    <row r="46" spans="2:8" x14ac:dyDescent="0.2">
      <c r="H46" s="122"/>
    </row>
    <row r="47" spans="2:8" x14ac:dyDescent="0.2">
      <c r="H47" s="122"/>
    </row>
    <row r="48" spans="2:8" x14ac:dyDescent="0.2">
      <c r="H48" s="122"/>
    </row>
    <row r="49" spans="8:20" x14ac:dyDescent="0.2">
      <c r="H49" s="122"/>
    </row>
    <row r="50" spans="8:20" x14ac:dyDescent="0.2">
      <c r="H50" s="22"/>
    </row>
    <row r="51" spans="8:20" x14ac:dyDescent="0.2">
      <c r="H51" s="68"/>
    </row>
    <row r="52" spans="8:20" x14ac:dyDescent="0.2">
      <c r="H52" s="22"/>
    </row>
    <row r="53" spans="8:20" x14ac:dyDescent="0.2">
      <c r="H53" s="22"/>
    </row>
    <row r="54" spans="8:20" x14ac:dyDescent="0.2">
      <c r="H54" s="22"/>
    </row>
    <row r="55" spans="8:20" x14ac:dyDescent="0.2">
      <c r="H55" s="22"/>
    </row>
    <row r="56" spans="8:20" x14ac:dyDescent="0.2">
      <c r="H56" s="22"/>
    </row>
    <row r="57" spans="8:20" x14ac:dyDescent="0.2">
      <c r="H57" s="22"/>
    </row>
    <row r="58" spans="8:20" x14ac:dyDescent="0.2">
      <c r="H58" s="22"/>
    </row>
    <row r="59" spans="8:20" x14ac:dyDescent="0.2">
      <c r="H59" s="22"/>
    </row>
    <row r="60" spans="8:20" x14ac:dyDescent="0.2">
      <c r="H60" s="22"/>
      <c r="T60" s="147"/>
    </row>
    <row r="61" spans="8:20" x14ac:dyDescent="0.2">
      <c r="H61" s="22"/>
    </row>
    <row r="62" spans="8:20" x14ac:dyDescent="0.2">
      <c r="H62" s="22"/>
    </row>
    <row r="63" spans="8:20" x14ac:dyDescent="0.2">
      <c r="H63" s="22"/>
    </row>
    <row r="64" spans="8:20" x14ac:dyDescent="0.2">
      <c r="H64" s="22"/>
    </row>
    <row r="65" spans="2:8" x14ac:dyDescent="0.2">
      <c r="H65" s="22"/>
    </row>
    <row r="66" spans="2:8" x14ac:dyDescent="0.2">
      <c r="H66" s="22"/>
    </row>
    <row r="67" spans="2:8" x14ac:dyDescent="0.2">
      <c r="H67" s="22"/>
    </row>
    <row r="68" spans="2:8" x14ac:dyDescent="0.2">
      <c r="H68" s="22"/>
    </row>
    <row r="69" spans="2:8" x14ac:dyDescent="0.2">
      <c r="H69" s="22"/>
    </row>
    <row r="70" spans="2:8" x14ac:dyDescent="0.2">
      <c r="H70" s="22"/>
    </row>
    <row r="71" spans="2:8" x14ac:dyDescent="0.2">
      <c r="H71" s="22"/>
    </row>
    <row r="72" spans="2:8" x14ac:dyDescent="0.2">
      <c r="H72" s="22"/>
    </row>
    <row r="73" spans="2:8" x14ac:dyDescent="0.2">
      <c r="H73" s="22"/>
    </row>
    <row r="74" spans="2:8" x14ac:dyDescent="0.2">
      <c r="H74" s="22"/>
    </row>
    <row r="75" spans="2:8" x14ac:dyDescent="0.2">
      <c r="H75" s="22"/>
    </row>
    <row r="76" spans="2:8" x14ac:dyDescent="0.2">
      <c r="H76" s="22"/>
    </row>
    <row r="77" spans="2:8" x14ac:dyDescent="0.2">
      <c r="H77" s="22"/>
    </row>
    <row r="78" spans="2:8" x14ac:dyDescent="0.2">
      <c r="H78" s="22"/>
    </row>
    <row r="79" spans="2:8" x14ac:dyDescent="0.2">
      <c r="H79" s="22"/>
    </row>
    <row r="80" spans="2:8" x14ac:dyDescent="0.2">
      <c r="B80" s="69"/>
      <c r="G80" s="70"/>
      <c r="H80" s="70"/>
    </row>
    <row r="81" spans="2:8" x14ac:dyDescent="0.2">
      <c r="B81" s="69"/>
      <c r="G81" s="70"/>
      <c r="H81" s="70"/>
    </row>
    <row r="82" spans="2:8" x14ac:dyDescent="0.2">
      <c r="B82" s="69"/>
      <c r="G82" s="70"/>
      <c r="H82" s="70"/>
    </row>
    <row r="83" spans="2:8" x14ac:dyDescent="0.2">
      <c r="B83" s="69"/>
      <c r="G83" s="70"/>
      <c r="H83" s="70"/>
    </row>
    <row r="84" spans="2:8" x14ac:dyDescent="0.2">
      <c r="B84" s="69"/>
      <c r="G84" s="70"/>
      <c r="H84" s="70"/>
    </row>
    <row r="85" spans="2:8" x14ac:dyDescent="0.2">
      <c r="B85" s="69"/>
      <c r="G85" s="70"/>
      <c r="H85" s="70"/>
    </row>
    <row r="86" spans="2:8" x14ac:dyDescent="0.2">
      <c r="B86" s="69"/>
      <c r="G86" s="70"/>
      <c r="H86" s="70"/>
    </row>
  </sheetData>
  <mergeCells count="1">
    <mergeCell ref="C7:F8"/>
  </mergeCells>
  <printOptions horizontalCentered="1"/>
  <pageMargins left="0.19685039370078741" right="0.19685039370078741" top="0.59055118110236227" bottom="0.19685039370078741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7"/>
  <sheetViews>
    <sheetView showGridLines="0" zoomScale="80" zoomScaleNormal="80" workbookViewId="0">
      <selection activeCell="C3" sqref="C3:C5"/>
    </sheetView>
  </sheetViews>
  <sheetFormatPr baseColWidth="10" defaultColWidth="9.140625" defaultRowHeight="12.75" x14ac:dyDescent="0.2"/>
  <cols>
    <col min="1" max="2" width="9.140625" style="51"/>
    <col min="3" max="3" width="51.42578125" style="51" bestFit="1" customWidth="1"/>
    <col min="4" max="4" width="12.42578125" style="51" customWidth="1"/>
    <col min="5" max="8" width="11.28515625" style="51" bestFit="1" customWidth="1"/>
    <col min="9" max="9" width="12.7109375" style="51" customWidth="1"/>
    <col min="10" max="10" width="12.140625" style="51" customWidth="1"/>
    <col min="11" max="11" width="9.28515625" style="51" bestFit="1" customWidth="1"/>
    <col min="12" max="16384" width="9.140625" style="51"/>
  </cols>
  <sheetData>
    <row r="1" spans="2:12" ht="13.5" thickBot="1" x14ac:dyDescent="0.25"/>
    <row r="2" spans="2:12" ht="13.5" thickBot="1" x14ac:dyDescent="0.25">
      <c r="B2" s="118"/>
      <c r="C2" s="5"/>
      <c r="D2" s="119"/>
      <c r="E2" s="119"/>
      <c r="F2" s="119"/>
      <c r="G2" s="119"/>
      <c r="H2" s="119"/>
      <c r="I2" s="119"/>
      <c r="J2" s="119"/>
      <c r="K2" s="119"/>
      <c r="L2" s="120"/>
    </row>
    <row r="3" spans="2:12" x14ac:dyDescent="0.2">
      <c r="B3" s="121"/>
      <c r="C3" s="5" t="s">
        <v>198</v>
      </c>
      <c r="D3" s="122"/>
      <c r="E3" s="122"/>
      <c r="F3" s="122"/>
      <c r="G3" s="122"/>
      <c r="H3" s="122"/>
      <c r="I3" s="122"/>
      <c r="J3" s="122"/>
      <c r="K3" s="122"/>
      <c r="L3" s="123"/>
    </row>
    <row r="4" spans="2:12" x14ac:dyDescent="0.2">
      <c r="B4" s="121"/>
      <c r="C4" s="9" t="s">
        <v>199</v>
      </c>
      <c r="D4" s="122"/>
      <c r="E4" s="122"/>
      <c r="F4" s="122"/>
      <c r="G4" s="122"/>
      <c r="H4" s="122"/>
      <c r="I4" s="122"/>
      <c r="J4" s="122"/>
      <c r="K4" s="122"/>
      <c r="L4" s="123"/>
    </row>
    <row r="5" spans="2:12" x14ac:dyDescent="0.2">
      <c r="B5" s="121"/>
      <c r="C5" s="9" t="s">
        <v>200</v>
      </c>
      <c r="D5" s="122"/>
      <c r="E5" s="122"/>
      <c r="F5" s="122"/>
      <c r="G5" s="122"/>
      <c r="H5" s="122"/>
      <c r="I5" s="122"/>
      <c r="J5" s="122"/>
      <c r="K5" s="122"/>
      <c r="L5" s="123"/>
    </row>
    <row r="6" spans="2:12" x14ac:dyDescent="0.2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3"/>
    </row>
    <row r="7" spans="2:12" x14ac:dyDescent="0.2">
      <c r="B7" s="121"/>
      <c r="C7" s="124" t="s">
        <v>91</v>
      </c>
      <c r="D7" s="122"/>
      <c r="E7" s="122"/>
      <c r="F7" s="122"/>
      <c r="G7" s="122"/>
      <c r="H7" s="122"/>
      <c r="I7" s="122"/>
      <c r="J7" s="122"/>
      <c r="K7" s="122"/>
      <c r="L7" s="123"/>
    </row>
    <row r="8" spans="2:12" x14ac:dyDescent="0.2"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2:12" x14ac:dyDescent="0.2">
      <c r="B9" s="121"/>
      <c r="C9" s="124" t="s">
        <v>49</v>
      </c>
      <c r="D9" s="122"/>
      <c r="E9" s="122"/>
      <c r="F9" s="122"/>
      <c r="G9" s="122"/>
      <c r="H9" s="122"/>
      <c r="I9" s="122"/>
      <c r="J9" s="122"/>
      <c r="K9" s="122"/>
      <c r="L9" s="123"/>
    </row>
    <row r="10" spans="2:12" x14ac:dyDescent="0.2">
      <c r="B10" s="121"/>
      <c r="C10" s="314" t="s">
        <v>50</v>
      </c>
      <c r="D10" s="71"/>
      <c r="E10" s="316" t="s">
        <v>51</v>
      </c>
      <c r="F10" s="317" t="s">
        <v>52</v>
      </c>
      <c r="G10" s="318" t="s">
        <v>53</v>
      </c>
      <c r="H10" s="319" t="s">
        <v>86</v>
      </c>
      <c r="I10" s="318" t="s">
        <v>54</v>
      </c>
      <c r="J10" s="318"/>
      <c r="K10" s="312" t="s">
        <v>55</v>
      </c>
      <c r="L10" s="123"/>
    </row>
    <row r="11" spans="2:12" ht="25.5" x14ac:dyDescent="0.2">
      <c r="B11" s="72"/>
      <c r="C11" s="315"/>
      <c r="D11" s="73"/>
      <c r="E11" s="316"/>
      <c r="F11" s="317"/>
      <c r="G11" s="318"/>
      <c r="H11" s="320"/>
      <c r="I11" s="74" t="s">
        <v>56</v>
      </c>
      <c r="J11" s="74" t="s">
        <v>57</v>
      </c>
      <c r="K11" s="313"/>
      <c r="L11" s="123"/>
    </row>
    <row r="12" spans="2:12" x14ac:dyDescent="0.2">
      <c r="B12" s="75"/>
      <c r="C12" s="76" t="s">
        <v>58</v>
      </c>
      <c r="D12" s="77"/>
      <c r="E12" s="78">
        <f>SUM(F12:H12)</f>
        <v>0</v>
      </c>
      <c r="F12" s="79">
        <v>0</v>
      </c>
      <c r="G12" s="80">
        <v>0</v>
      </c>
      <c r="H12" s="79">
        <v>0</v>
      </c>
      <c r="I12" s="80">
        <v>0</v>
      </c>
      <c r="J12" s="80">
        <v>0</v>
      </c>
      <c r="K12" s="78">
        <v>0</v>
      </c>
      <c r="L12" s="123"/>
    </row>
    <row r="13" spans="2:12" x14ac:dyDescent="0.2">
      <c r="B13" s="72"/>
      <c r="C13" s="81" t="s">
        <v>59</v>
      </c>
      <c r="D13" s="82"/>
      <c r="E13" s="83"/>
      <c r="F13" s="125"/>
      <c r="G13" s="126"/>
      <c r="H13" s="125"/>
      <c r="I13" s="85"/>
      <c r="J13" s="86"/>
      <c r="K13" s="127"/>
      <c r="L13" s="87"/>
    </row>
    <row r="14" spans="2:12" x14ac:dyDescent="0.2">
      <c r="B14" s="72"/>
      <c r="C14" s="81"/>
      <c r="D14" s="82"/>
      <c r="E14" s="83"/>
      <c r="F14" s="125"/>
      <c r="G14" s="126"/>
      <c r="H14" s="125"/>
      <c r="I14" s="85"/>
      <c r="J14" s="86"/>
      <c r="K14" s="127"/>
      <c r="L14" s="87"/>
    </row>
    <row r="15" spans="2:12" x14ac:dyDescent="0.2">
      <c r="B15" s="72"/>
      <c r="C15" s="88" t="s">
        <v>41</v>
      </c>
      <c r="D15" s="89"/>
      <c r="E15" s="90">
        <f>SUM(F15:H15)</f>
        <v>5600983.5</v>
      </c>
      <c r="F15" s="91">
        <f>+'Desarrollo Ejercicio n°9 A'!F32</f>
        <v>5600983.5</v>
      </c>
      <c r="G15" s="86"/>
      <c r="H15" s="91"/>
      <c r="I15" s="86"/>
      <c r="J15" s="86"/>
      <c r="K15" s="90"/>
      <c r="L15" s="123"/>
    </row>
    <row r="16" spans="2:12" x14ac:dyDescent="0.2">
      <c r="B16" s="72"/>
      <c r="C16" s="88" t="s">
        <v>85</v>
      </c>
      <c r="D16" s="82"/>
      <c r="E16" s="90">
        <f>SUM(F16:H16)</f>
        <v>3000000</v>
      </c>
      <c r="F16" s="125"/>
      <c r="G16" s="126"/>
      <c r="H16" s="125">
        <f>-'Desarrollo Ejercicio n°9 A'!E24</f>
        <v>3000000</v>
      </c>
      <c r="I16" s="85"/>
      <c r="J16" s="86"/>
      <c r="K16" s="127"/>
      <c r="L16" s="87"/>
    </row>
    <row r="17" spans="2:12" x14ac:dyDescent="0.2">
      <c r="B17" s="72"/>
      <c r="C17" s="88" t="s">
        <v>60</v>
      </c>
      <c r="D17" s="89"/>
      <c r="E17" s="90">
        <f>SUM(F17:H17)</f>
        <v>3570000</v>
      </c>
      <c r="F17" s="91"/>
      <c r="G17" s="86">
        <f>+F48</f>
        <v>3570000</v>
      </c>
      <c r="H17" s="91"/>
      <c r="I17" s="86"/>
      <c r="J17" s="86"/>
      <c r="K17" s="90"/>
      <c r="L17" s="123"/>
    </row>
    <row r="18" spans="2:12" x14ac:dyDescent="0.2">
      <c r="B18" s="72"/>
      <c r="C18" s="88"/>
      <c r="D18" s="89"/>
      <c r="E18" s="90"/>
      <c r="F18" s="91"/>
      <c r="G18" s="86"/>
      <c r="H18" s="91"/>
      <c r="I18" s="86"/>
      <c r="J18" s="86"/>
      <c r="K18" s="90"/>
      <c r="L18" s="123"/>
    </row>
    <row r="19" spans="2:12" x14ac:dyDescent="0.2">
      <c r="B19" s="72"/>
      <c r="C19" s="81" t="s">
        <v>61</v>
      </c>
      <c r="D19" s="82"/>
      <c r="E19" s="90"/>
      <c r="F19" s="125"/>
      <c r="G19" s="86"/>
      <c r="H19" s="91"/>
      <c r="I19" s="86"/>
      <c r="J19" s="86"/>
      <c r="K19" s="90"/>
      <c r="L19" s="123"/>
    </row>
    <row r="20" spans="2:12" x14ac:dyDescent="0.2">
      <c r="B20" s="72"/>
      <c r="C20" s="92" t="s">
        <v>21</v>
      </c>
      <c r="D20" s="93"/>
      <c r="E20" s="94">
        <f>SUM(F20:H20)</f>
        <v>-150000</v>
      </c>
      <c r="F20" s="91">
        <f>-'Desarrollo Ejercicio n°9 A'!E18</f>
        <v>-150000</v>
      </c>
      <c r="G20" s="86"/>
      <c r="H20" s="91"/>
      <c r="I20" s="86"/>
      <c r="J20" s="86"/>
      <c r="K20" s="90"/>
      <c r="L20" s="123"/>
    </row>
    <row r="21" spans="2:12" x14ac:dyDescent="0.2">
      <c r="B21" s="72"/>
      <c r="C21" s="76" t="s">
        <v>62</v>
      </c>
      <c r="D21" s="77"/>
      <c r="E21" s="80">
        <f>SUM(E12:E20)</f>
        <v>12020983.5</v>
      </c>
      <c r="F21" s="80">
        <f>SUM(F12:F20)</f>
        <v>5450983.5</v>
      </c>
      <c r="G21" s="80">
        <f>SUM(G12:G20)</f>
        <v>3570000</v>
      </c>
      <c r="H21" s="80">
        <f>SUM(H12:H20)</f>
        <v>3000000</v>
      </c>
      <c r="I21" s="80">
        <f>SUM(I17:I20)</f>
        <v>0</v>
      </c>
      <c r="J21" s="80">
        <f>SUM(J17:J20)</f>
        <v>0</v>
      </c>
      <c r="K21" s="78">
        <f>SUM(K17:K20)</f>
        <v>0</v>
      </c>
      <c r="L21" s="123"/>
    </row>
    <row r="22" spans="2:12" x14ac:dyDescent="0.2">
      <c r="B22" s="72"/>
      <c r="C22" s="88"/>
      <c r="D22" s="89"/>
      <c r="E22" s="95"/>
      <c r="F22" s="91"/>
      <c r="G22" s="95"/>
      <c r="H22" s="91"/>
      <c r="I22" s="95"/>
      <c r="J22" s="91"/>
      <c r="K22" s="95"/>
      <c r="L22" s="123"/>
    </row>
    <row r="23" spans="2:12" x14ac:dyDescent="0.2">
      <c r="B23" s="72"/>
      <c r="C23" s="81" t="s">
        <v>63</v>
      </c>
      <c r="D23" s="89"/>
      <c r="E23" s="86"/>
      <c r="F23" s="91"/>
      <c r="G23" s="86"/>
      <c r="H23" s="91"/>
      <c r="I23" s="86"/>
      <c r="J23" s="91"/>
      <c r="K23" s="86"/>
      <c r="L23" s="123"/>
    </row>
    <row r="24" spans="2:12" x14ac:dyDescent="0.2">
      <c r="B24" s="72"/>
      <c r="C24" s="88" t="s">
        <v>64</v>
      </c>
      <c r="D24" s="90">
        <f>+F54</f>
        <v>13104000</v>
      </c>
      <c r="E24" s="86">
        <f>SUM(F24:H24)</f>
        <v>-6871194.1686000004</v>
      </c>
      <c r="F24" s="91">
        <f>-F21*G54</f>
        <v>-3115782.1686</v>
      </c>
      <c r="G24" s="86">
        <f>-G21*G54</f>
        <v>-2040612</v>
      </c>
      <c r="H24" s="91">
        <f>-H21*G54</f>
        <v>-1714800</v>
      </c>
      <c r="I24" s="86"/>
      <c r="J24" s="91"/>
      <c r="K24" s="86"/>
      <c r="L24" s="123"/>
    </row>
    <row r="25" spans="2:12" x14ac:dyDescent="0.2">
      <c r="B25" s="72"/>
      <c r="C25" s="88" t="s">
        <v>65</v>
      </c>
      <c r="D25" s="90">
        <f>+F55</f>
        <v>9819600</v>
      </c>
      <c r="E25" s="86">
        <f>SUM(F25:H25)</f>
        <v>-5149789.3313999996</v>
      </c>
      <c r="F25" s="91">
        <f>-F21*G55</f>
        <v>-2335201.3314</v>
      </c>
      <c r="G25" s="86">
        <f>-G21*G55</f>
        <v>-1529388</v>
      </c>
      <c r="H25" s="91">
        <f>-H21*G55</f>
        <v>-1285200</v>
      </c>
      <c r="I25" s="128"/>
      <c r="J25" s="122"/>
      <c r="K25" s="128"/>
      <c r="L25" s="123"/>
    </row>
    <row r="26" spans="2:12" x14ac:dyDescent="0.2">
      <c r="B26" s="72"/>
      <c r="C26" s="129" t="s">
        <v>66</v>
      </c>
      <c r="D26" s="96">
        <f>SUM(D24:D25)</f>
        <v>22923600</v>
      </c>
      <c r="E26" s="128"/>
      <c r="F26" s="122"/>
      <c r="G26" s="128"/>
      <c r="H26" s="122"/>
      <c r="I26" s="128"/>
      <c r="J26" s="122"/>
      <c r="K26" s="128"/>
      <c r="L26" s="123"/>
    </row>
    <row r="27" spans="2:12" x14ac:dyDescent="0.2">
      <c r="B27" s="72"/>
      <c r="C27" s="130"/>
      <c r="D27" s="131"/>
      <c r="E27" s="128"/>
      <c r="F27" s="122"/>
      <c r="G27" s="128"/>
      <c r="H27" s="122"/>
      <c r="I27" s="128"/>
      <c r="J27" s="122"/>
      <c r="K27" s="128"/>
      <c r="L27" s="123"/>
    </row>
    <row r="28" spans="2:12" x14ac:dyDescent="0.2">
      <c r="B28" s="72"/>
      <c r="C28" s="76" t="s">
        <v>67</v>
      </c>
      <c r="D28" s="77"/>
      <c r="E28" s="80">
        <f t="shared" ref="E28:K28" si="0">SUM(E21:E27)</f>
        <v>0</v>
      </c>
      <c r="F28" s="79">
        <f t="shared" si="0"/>
        <v>0</v>
      </c>
      <c r="G28" s="80">
        <f t="shared" si="0"/>
        <v>0</v>
      </c>
      <c r="H28" s="79">
        <f t="shared" si="0"/>
        <v>0</v>
      </c>
      <c r="I28" s="80">
        <f t="shared" si="0"/>
        <v>0</v>
      </c>
      <c r="J28" s="79">
        <f t="shared" si="0"/>
        <v>0</v>
      </c>
      <c r="K28" s="80">
        <f t="shared" si="0"/>
        <v>0</v>
      </c>
      <c r="L28" s="123"/>
    </row>
    <row r="29" spans="2:12" x14ac:dyDescent="0.2">
      <c r="B29" s="72"/>
      <c r="C29" s="23"/>
      <c r="D29" s="23"/>
      <c r="E29" s="210"/>
      <c r="F29" s="210"/>
      <c r="G29" s="210"/>
      <c r="H29" s="210"/>
      <c r="I29" s="210"/>
      <c r="J29" s="210"/>
      <c r="K29" s="210"/>
      <c r="L29" s="123"/>
    </row>
    <row r="30" spans="2:12" x14ac:dyDescent="0.2">
      <c r="B30" s="72"/>
      <c r="D30" s="23" t="s">
        <v>187</v>
      </c>
      <c r="E30" s="210"/>
      <c r="F30" s="210"/>
      <c r="G30" s="210"/>
      <c r="H30" s="210"/>
      <c r="I30" s="210"/>
      <c r="J30" s="210"/>
      <c r="K30" s="210"/>
      <c r="L30" s="123"/>
    </row>
    <row r="31" spans="2:12" x14ac:dyDescent="0.2">
      <c r="B31" s="72"/>
      <c r="D31" s="298" t="s">
        <v>69</v>
      </c>
      <c r="E31" s="80">
        <f>+D24+E24</f>
        <v>6232805.8313999996</v>
      </c>
      <c r="F31" s="210"/>
      <c r="G31" s="210"/>
      <c r="H31" s="210"/>
      <c r="I31" s="210"/>
      <c r="J31" s="210"/>
      <c r="K31" s="210"/>
      <c r="L31" s="123"/>
    </row>
    <row r="32" spans="2:12" x14ac:dyDescent="0.2">
      <c r="B32" s="72"/>
      <c r="D32" s="298" t="s">
        <v>70</v>
      </c>
      <c r="E32" s="80">
        <f>+D25+E25</f>
        <v>4669810.6686000004</v>
      </c>
      <c r="F32" s="210"/>
      <c r="G32" s="210"/>
      <c r="H32" s="210"/>
      <c r="I32" s="210"/>
      <c r="J32" s="210"/>
      <c r="K32" s="210"/>
      <c r="L32" s="123"/>
    </row>
    <row r="33" spans="2:12" x14ac:dyDescent="0.2">
      <c r="B33" s="72"/>
      <c r="C33" s="97"/>
      <c r="D33" s="97"/>
      <c r="E33" s="53"/>
      <c r="F33" s="53"/>
      <c r="G33" s="53"/>
      <c r="H33" s="53"/>
      <c r="I33" s="53"/>
      <c r="J33" s="53"/>
      <c r="K33" s="53"/>
      <c r="L33" s="123"/>
    </row>
    <row r="34" spans="2:12" x14ac:dyDescent="0.2">
      <c r="B34" s="72"/>
      <c r="C34" s="97"/>
      <c r="D34" s="97"/>
      <c r="E34" s="97"/>
      <c r="F34" s="122"/>
      <c r="G34" s="122"/>
      <c r="H34" s="122"/>
      <c r="I34" s="122"/>
      <c r="J34" s="122"/>
      <c r="K34" s="122"/>
      <c r="L34" s="123"/>
    </row>
    <row r="35" spans="2:12" x14ac:dyDescent="0.2">
      <c r="B35" s="72"/>
      <c r="C35" s="124" t="s">
        <v>68</v>
      </c>
      <c r="D35" s="132" t="s">
        <v>69</v>
      </c>
      <c r="E35" s="132" t="s">
        <v>70</v>
      </c>
      <c r="F35" s="122"/>
      <c r="G35" s="122"/>
      <c r="H35" s="122"/>
      <c r="I35" s="122"/>
      <c r="J35" s="122"/>
      <c r="K35" s="122"/>
      <c r="L35" s="123"/>
    </row>
    <row r="36" spans="2:12" x14ac:dyDescent="0.2">
      <c r="B36" s="72"/>
      <c r="C36" s="122"/>
      <c r="D36" s="122"/>
      <c r="E36" s="122"/>
      <c r="F36" s="122"/>
      <c r="G36" s="122"/>
      <c r="H36" s="122"/>
      <c r="I36" s="122"/>
      <c r="J36" s="122"/>
      <c r="K36" s="122"/>
      <c r="L36" s="123"/>
    </row>
    <row r="37" spans="2:12" x14ac:dyDescent="0.2">
      <c r="B37" s="72"/>
      <c r="C37" s="122" t="s">
        <v>71</v>
      </c>
      <c r="D37" s="133">
        <f>+'Desarrollo Ejercicio n°9 A'!F32*50%</f>
        <v>2800491.75</v>
      </c>
      <c r="E37" s="133">
        <f>+D37</f>
        <v>2800491.75</v>
      </c>
      <c r="F37" s="122"/>
      <c r="G37" s="122"/>
      <c r="H37" s="122"/>
      <c r="I37" s="122"/>
      <c r="J37" s="122"/>
      <c r="K37" s="122"/>
      <c r="L37" s="123"/>
    </row>
    <row r="38" spans="2:12" x14ac:dyDescent="0.2">
      <c r="B38" s="72"/>
      <c r="C38" s="122" t="s">
        <v>188</v>
      </c>
      <c r="D38" s="134">
        <f>+G24+E31</f>
        <v>4192193.8313999996</v>
      </c>
      <c r="E38" s="134">
        <f>+G25+E32</f>
        <v>3140422.6686000004</v>
      </c>
      <c r="F38" s="122"/>
      <c r="G38" s="122"/>
      <c r="H38" s="125"/>
      <c r="I38" s="122"/>
      <c r="J38" s="122"/>
      <c r="K38" s="122"/>
      <c r="L38" s="123"/>
    </row>
    <row r="39" spans="2:12" x14ac:dyDescent="0.2">
      <c r="B39" s="72"/>
      <c r="C39" s="122"/>
      <c r="D39" s="135"/>
      <c r="E39" s="135"/>
      <c r="F39" s="122"/>
      <c r="G39" s="122"/>
      <c r="H39" s="146"/>
      <c r="I39" s="122"/>
      <c r="J39" s="122"/>
      <c r="K39" s="122"/>
      <c r="L39" s="123"/>
    </row>
    <row r="40" spans="2:12" x14ac:dyDescent="0.2">
      <c r="B40" s="72"/>
      <c r="C40" s="136" t="s">
        <v>72</v>
      </c>
      <c r="D40" s="99">
        <f>SUM(D37:D39)</f>
        <v>6992685.5813999996</v>
      </c>
      <c r="E40" s="100">
        <f>SUM(E37:E39)</f>
        <v>5940914.4186000004</v>
      </c>
      <c r="F40" s="122"/>
      <c r="G40" s="122"/>
      <c r="H40" s="122"/>
      <c r="I40" s="122"/>
      <c r="J40" s="122"/>
      <c r="K40" s="122"/>
      <c r="L40" s="123"/>
    </row>
    <row r="41" spans="2:12" x14ac:dyDescent="0.2">
      <c r="B41" s="72"/>
      <c r="C41" s="97"/>
      <c r="D41" s="97"/>
      <c r="E41" s="97"/>
      <c r="F41" s="122"/>
      <c r="G41" s="122"/>
      <c r="H41" s="122"/>
      <c r="I41" s="122"/>
      <c r="J41" s="122"/>
      <c r="K41" s="122"/>
      <c r="L41" s="123"/>
    </row>
    <row r="42" spans="2:12" x14ac:dyDescent="0.2">
      <c r="B42" s="72"/>
      <c r="C42" s="28" t="s">
        <v>189</v>
      </c>
      <c r="D42" s="97"/>
      <c r="E42" s="97"/>
      <c r="F42" s="122"/>
      <c r="G42" s="122"/>
      <c r="H42" s="122"/>
      <c r="I42" s="122"/>
      <c r="J42" s="122"/>
      <c r="K42" s="122"/>
      <c r="L42" s="123"/>
    </row>
    <row r="43" spans="2:12" x14ac:dyDescent="0.2">
      <c r="B43" s="72"/>
      <c r="C43" s="97"/>
      <c r="D43" s="97"/>
      <c r="E43" s="97"/>
      <c r="F43" s="122"/>
      <c r="G43" s="122"/>
      <c r="H43" s="122"/>
      <c r="I43" s="122"/>
      <c r="J43" s="122"/>
      <c r="K43" s="122"/>
      <c r="L43" s="123"/>
    </row>
    <row r="44" spans="2:12" x14ac:dyDescent="0.2">
      <c r="B44" s="72"/>
      <c r="C44" s="122"/>
      <c r="D44" s="122"/>
      <c r="E44" s="122"/>
      <c r="F44" s="122"/>
      <c r="G44" s="122"/>
      <c r="H44" s="122"/>
      <c r="I44" s="122"/>
      <c r="J44" s="122"/>
      <c r="K44" s="122"/>
      <c r="L44" s="123"/>
    </row>
    <row r="45" spans="2:12" x14ac:dyDescent="0.2">
      <c r="B45" s="72"/>
      <c r="C45" s="137" t="s">
        <v>73</v>
      </c>
      <c r="D45" s="122"/>
      <c r="E45" s="122"/>
      <c r="F45" s="122"/>
      <c r="G45" s="122"/>
      <c r="H45" s="122"/>
      <c r="I45" s="122"/>
      <c r="J45" s="122"/>
      <c r="K45" s="122"/>
      <c r="L45" s="123"/>
    </row>
    <row r="46" spans="2:12" x14ac:dyDescent="0.2">
      <c r="B46" s="72"/>
      <c r="C46" s="122"/>
      <c r="D46" s="122"/>
      <c r="E46" s="122"/>
      <c r="F46" s="122"/>
      <c r="G46" s="122"/>
      <c r="H46" s="122"/>
      <c r="I46" s="122"/>
      <c r="J46" s="122"/>
      <c r="K46" s="122"/>
      <c r="L46" s="123"/>
    </row>
    <row r="47" spans="2:12" x14ac:dyDescent="0.2">
      <c r="B47" s="72"/>
      <c r="C47" s="101" t="s">
        <v>74</v>
      </c>
      <c r="D47" s="102" t="s">
        <v>75</v>
      </c>
      <c r="E47" s="102" t="s">
        <v>76</v>
      </c>
      <c r="F47" s="138" t="s">
        <v>53</v>
      </c>
      <c r="G47" s="122"/>
      <c r="H47" s="122"/>
      <c r="I47" s="122"/>
      <c r="J47" s="122"/>
      <c r="K47" s="122"/>
      <c r="L47" s="123"/>
    </row>
    <row r="48" spans="2:12" x14ac:dyDescent="0.2">
      <c r="B48" s="72"/>
      <c r="C48" s="103">
        <f>-+'Planteamiento Ejercicio n°9'!G54*3</f>
        <v>15300000</v>
      </c>
      <c r="D48" s="104">
        <f>+C48/10</f>
        <v>1530000</v>
      </c>
      <c r="E48" s="104">
        <f>-+'Desarrollo Ejercicio n°9 A'!E22</f>
        <v>5100000</v>
      </c>
      <c r="F48" s="105">
        <f>-+'Planteamiento Ejercicio n°9'!G54-D48</f>
        <v>3570000</v>
      </c>
      <c r="G48" s="122"/>
      <c r="H48" s="122"/>
      <c r="I48" s="122"/>
      <c r="J48" s="122"/>
      <c r="K48" s="122"/>
      <c r="L48" s="123"/>
    </row>
    <row r="49" spans="2:12" x14ac:dyDescent="0.2">
      <c r="B49" s="72"/>
      <c r="C49" s="97"/>
      <c r="D49" s="97"/>
      <c r="E49" s="97"/>
      <c r="F49" s="122"/>
      <c r="G49" s="122"/>
      <c r="H49" s="122"/>
      <c r="I49" s="122"/>
      <c r="J49" s="122"/>
      <c r="K49" s="122"/>
      <c r="L49" s="123"/>
    </row>
    <row r="50" spans="2:12" ht="38.25" x14ac:dyDescent="0.2">
      <c r="B50" s="72"/>
      <c r="C50" s="106" t="s">
        <v>77</v>
      </c>
      <c r="D50" s="74" t="s">
        <v>78</v>
      </c>
      <c r="E50" s="71" t="s">
        <v>79</v>
      </c>
      <c r="F50" s="122"/>
      <c r="G50" s="122"/>
      <c r="H50" s="122"/>
      <c r="I50" s="122"/>
      <c r="J50" s="122"/>
      <c r="K50" s="122"/>
      <c r="L50" s="123"/>
    </row>
    <row r="51" spans="2:12" x14ac:dyDescent="0.2">
      <c r="B51" s="72"/>
      <c r="C51" s="139">
        <f>+'Desarrollo Ejercicio n°9 A'!E29</f>
        <v>3500000</v>
      </c>
      <c r="D51" s="107">
        <v>0.342281</v>
      </c>
      <c r="E51" s="140">
        <f>+'Desarrollo Ejercicio n°9 A'!E29*D51</f>
        <v>1197983.5</v>
      </c>
      <c r="F51" s="122"/>
      <c r="G51" s="122"/>
      <c r="H51" s="122"/>
      <c r="I51" s="97"/>
      <c r="J51" s="22"/>
      <c r="K51" s="122"/>
      <c r="L51" s="123"/>
    </row>
    <row r="52" spans="2:12" x14ac:dyDescent="0.2">
      <c r="B52" s="72"/>
      <c r="C52" s="97"/>
      <c r="D52" s="97"/>
      <c r="E52" s="97"/>
      <c r="F52" s="97"/>
      <c r="G52" s="97"/>
      <c r="H52" s="122"/>
      <c r="I52" s="97"/>
      <c r="J52" s="22"/>
      <c r="K52" s="122"/>
      <c r="L52" s="123"/>
    </row>
    <row r="53" spans="2:12" x14ac:dyDescent="0.2">
      <c r="B53" s="72"/>
      <c r="C53" s="122"/>
      <c r="D53" s="108" t="s">
        <v>80</v>
      </c>
      <c r="E53" s="108" t="s">
        <v>81</v>
      </c>
      <c r="F53" s="109" t="s">
        <v>82</v>
      </c>
      <c r="G53" s="108" t="s">
        <v>35</v>
      </c>
      <c r="H53" s="97"/>
      <c r="I53" s="97"/>
      <c r="J53" s="22"/>
      <c r="K53" s="122"/>
      <c r="L53" s="123"/>
    </row>
    <row r="54" spans="2:12" x14ac:dyDescent="0.2">
      <c r="B54" s="72"/>
      <c r="C54" s="141" t="s">
        <v>69</v>
      </c>
      <c r="D54" s="95">
        <v>13000000</v>
      </c>
      <c r="E54" s="110">
        <v>8.0000000000000002E-3</v>
      </c>
      <c r="F54" s="111">
        <f>ROUND(D54*E54,0)+D54</f>
        <v>13104000</v>
      </c>
      <c r="G54" s="112">
        <f>ROUND(F54/F56,4)</f>
        <v>0.5716</v>
      </c>
      <c r="H54" s="97"/>
      <c r="I54" s="97"/>
      <c r="J54" s="22"/>
      <c r="K54" s="122"/>
      <c r="L54" s="123"/>
    </row>
    <row r="55" spans="2:12" x14ac:dyDescent="0.2">
      <c r="B55" s="72"/>
      <c r="C55" s="142" t="s">
        <v>70</v>
      </c>
      <c r="D55" s="113">
        <v>9800000</v>
      </c>
      <c r="E55" s="114">
        <v>2E-3</v>
      </c>
      <c r="F55" s="105">
        <f>ROUND(D55*E55,0)+D55</f>
        <v>9819600</v>
      </c>
      <c r="G55" s="115">
        <f>ROUND(F55/F56,4)</f>
        <v>0.4284</v>
      </c>
      <c r="H55" s="97"/>
      <c r="I55" s="97"/>
      <c r="J55" s="22"/>
      <c r="K55" s="122"/>
      <c r="L55" s="123"/>
    </row>
    <row r="56" spans="2:12" x14ac:dyDescent="0.2">
      <c r="B56" s="72"/>
      <c r="C56" s="97"/>
      <c r="D56" s="97"/>
      <c r="E56" s="97"/>
      <c r="F56" s="116">
        <f>SUM(F54:F55)</f>
        <v>22923600</v>
      </c>
      <c r="G56" s="117">
        <v>1</v>
      </c>
      <c r="H56" s="97"/>
      <c r="I56" s="97"/>
      <c r="J56" s="22"/>
      <c r="K56" s="122"/>
      <c r="L56" s="123"/>
    </row>
    <row r="57" spans="2:12" ht="13.5" thickBot="1" x14ac:dyDescent="0.25"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5"/>
    </row>
  </sheetData>
  <mergeCells count="7">
    <mergeCell ref="K10:K11"/>
    <mergeCell ref="C10:C11"/>
    <mergeCell ref="E10:E11"/>
    <mergeCell ref="F10:F11"/>
    <mergeCell ref="G10:G11"/>
    <mergeCell ref="H10:H11"/>
    <mergeCell ref="I10:J10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92"/>
  <sheetViews>
    <sheetView showGridLines="0" zoomScale="80" zoomScaleNormal="80" workbookViewId="0">
      <selection activeCell="C3" sqref="C3:C5"/>
    </sheetView>
  </sheetViews>
  <sheetFormatPr baseColWidth="10" defaultColWidth="11.42578125" defaultRowHeight="12.75" x14ac:dyDescent="0.2"/>
  <cols>
    <col min="1" max="2" width="11.42578125" style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4.42578125" style="1" customWidth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3" width="11.28515625" style="3" bestFit="1" customWidth="1"/>
    <col min="14" max="14" width="15.140625" style="1" bestFit="1" customWidth="1"/>
    <col min="15" max="15" width="13.7109375" style="1" bestFit="1" customWidth="1"/>
    <col min="16" max="16384" width="11.42578125" style="1"/>
  </cols>
  <sheetData>
    <row r="1" spans="2:15" ht="13.5" thickBot="1" x14ac:dyDescent="0.25"/>
    <row r="2" spans="2:15" ht="13.5" thickBot="1" x14ac:dyDescent="0.25">
      <c r="B2" s="4"/>
      <c r="C2" s="5"/>
      <c r="D2" s="6"/>
      <c r="E2" s="6"/>
      <c r="F2" s="6"/>
      <c r="G2" s="6"/>
      <c r="H2" s="6"/>
      <c r="I2" s="6"/>
      <c r="J2" s="7"/>
    </row>
    <row r="3" spans="2:15" x14ac:dyDescent="0.2">
      <c r="B3" s="8"/>
      <c r="C3" s="5" t="s">
        <v>198</v>
      </c>
      <c r="D3" s="9"/>
      <c r="E3" s="9"/>
      <c r="F3" s="9"/>
      <c r="G3" s="9"/>
      <c r="H3" s="9"/>
      <c r="I3" s="9"/>
      <c r="J3" s="10"/>
    </row>
    <row r="4" spans="2:15" x14ac:dyDescent="0.2">
      <c r="B4" s="8"/>
      <c r="C4" s="9" t="s">
        <v>199</v>
      </c>
      <c r="D4" s="9"/>
      <c r="E4" s="9"/>
      <c r="F4" s="9"/>
      <c r="G4" s="9"/>
      <c r="H4" s="9"/>
      <c r="I4" s="9"/>
      <c r="J4" s="10"/>
    </row>
    <row r="5" spans="2:15" x14ac:dyDescent="0.2">
      <c r="B5" s="8"/>
      <c r="C5" s="9" t="s">
        <v>200</v>
      </c>
      <c r="D5" s="9"/>
      <c r="E5" s="9"/>
      <c r="F5" s="9"/>
      <c r="G5" s="9"/>
      <c r="H5" s="9"/>
      <c r="I5" s="9"/>
      <c r="J5" s="10"/>
    </row>
    <row r="6" spans="2:15" x14ac:dyDescent="0.2">
      <c r="B6" s="8"/>
      <c r="C6" s="11"/>
      <c r="D6" s="9"/>
      <c r="E6" s="9"/>
      <c r="F6" s="9"/>
      <c r="G6" s="9"/>
      <c r="H6" s="9"/>
      <c r="I6" s="9"/>
      <c r="J6" s="10"/>
    </row>
    <row r="7" spans="2:15" ht="15.75" customHeight="1" x14ac:dyDescent="0.2">
      <c r="B7" s="8"/>
      <c r="C7" s="309" t="s">
        <v>192</v>
      </c>
      <c r="D7" s="309"/>
      <c r="E7" s="309"/>
      <c r="F7" s="309"/>
      <c r="G7" s="309"/>
      <c r="H7" s="309"/>
      <c r="I7" s="309"/>
      <c r="J7" s="10"/>
    </row>
    <row r="8" spans="2:15" s="3" customFormat="1" x14ac:dyDescent="0.2">
      <c r="B8" s="8"/>
      <c r="C8" s="309"/>
      <c r="D8" s="309"/>
      <c r="E8" s="309"/>
      <c r="F8" s="309"/>
      <c r="G8" s="309"/>
      <c r="H8" s="309"/>
      <c r="I8" s="309"/>
      <c r="J8" s="10"/>
      <c r="N8" s="1"/>
      <c r="O8" s="1"/>
    </row>
    <row r="9" spans="2:15" s="3" customFormat="1" x14ac:dyDescent="0.2">
      <c r="B9" s="8"/>
      <c r="C9" s="11"/>
      <c r="D9" s="9"/>
      <c r="E9" s="9"/>
      <c r="F9" s="9"/>
      <c r="G9" s="9"/>
      <c r="H9" s="9"/>
      <c r="I9" s="9"/>
      <c r="J9" s="10"/>
      <c r="N9" s="1"/>
      <c r="O9" s="1"/>
    </row>
    <row r="10" spans="2:15" s="3" customFormat="1" ht="12.75" customHeight="1" x14ac:dyDescent="0.2">
      <c r="B10" s="8"/>
      <c r="C10" s="306" t="s">
        <v>92</v>
      </c>
      <c r="D10" s="306"/>
      <c r="E10" s="306"/>
      <c r="F10" s="306"/>
      <c r="G10" s="306"/>
      <c r="H10" s="306"/>
      <c r="I10" s="306"/>
      <c r="J10" s="10"/>
      <c r="N10" s="1"/>
      <c r="O10" s="1"/>
    </row>
    <row r="11" spans="2:15" s="3" customFormat="1" x14ac:dyDescent="0.2">
      <c r="B11" s="8"/>
      <c r="C11" s="306"/>
      <c r="D11" s="306"/>
      <c r="E11" s="306"/>
      <c r="F11" s="306"/>
      <c r="G11" s="306"/>
      <c r="H11" s="306"/>
      <c r="I11" s="306"/>
      <c r="J11" s="10"/>
      <c r="N11" s="1"/>
      <c r="O11" s="1"/>
    </row>
    <row r="12" spans="2:15" s="3" customFormat="1" ht="26.25" customHeight="1" x14ac:dyDescent="0.2">
      <c r="B12" s="8"/>
      <c r="C12" s="306"/>
      <c r="D12" s="306"/>
      <c r="E12" s="306"/>
      <c r="F12" s="306"/>
      <c r="G12" s="306"/>
      <c r="H12" s="306"/>
      <c r="I12" s="306"/>
      <c r="J12" s="10"/>
      <c r="N12" s="1"/>
      <c r="O12" s="1"/>
    </row>
    <row r="13" spans="2:15" s="3" customFormat="1" x14ac:dyDescent="0.2">
      <c r="B13" s="8"/>
      <c r="C13" s="11"/>
      <c r="D13" s="12"/>
      <c r="E13" s="12"/>
      <c r="F13" s="12"/>
      <c r="G13" s="12"/>
      <c r="H13" s="12"/>
      <c r="I13" s="12"/>
      <c r="J13" s="10"/>
      <c r="N13" s="1"/>
      <c r="O13" s="1"/>
    </row>
    <row r="14" spans="2:15" s="3" customFormat="1" x14ac:dyDescent="0.2">
      <c r="B14" s="8"/>
      <c r="C14" s="11" t="s">
        <v>1</v>
      </c>
      <c r="D14" s="321" t="s">
        <v>93</v>
      </c>
      <c r="E14" s="321"/>
      <c r="F14" s="321"/>
      <c r="G14" s="321"/>
      <c r="H14" s="321"/>
      <c r="I14" s="321"/>
      <c r="J14" s="10"/>
      <c r="N14" s="1"/>
      <c r="O14" s="1"/>
    </row>
    <row r="15" spans="2:15" s="3" customFormat="1" ht="31.5" customHeight="1" x14ac:dyDescent="0.2">
      <c r="B15" s="8"/>
      <c r="C15" s="11"/>
      <c r="D15" s="321"/>
      <c r="E15" s="321"/>
      <c r="F15" s="321"/>
      <c r="G15" s="321"/>
      <c r="H15" s="321"/>
      <c r="I15" s="321"/>
      <c r="J15" s="10"/>
      <c r="N15" s="1"/>
      <c r="O15" s="1"/>
    </row>
    <row r="16" spans="2:15" s="3" customFormat="1" x14ac:dyDescent="0.2">
      <c r="B16" s="8"/>
      <c r="C16" s="11"/>
      <c r="D16" s="173"/>
      <c r="E16" s="173"/>
      <c r="F16" s="173"/>
      <c r="G16" s="173"/>
      <c r="H16" s="173"/>
      <c r="I16" s="173"/>
      <c r="J16" s="10"/>
      <c r="N16" s="1"/>
      <c r="O16" s="1"/>
    </row>
    <row r="17" spans="2:15" s="3" customFormat="1" x14ac:dyDescent="0.2">
      <c r="B17" s="8"/>
      <c r="C17" s="26" t="s">
        <v>3</v>
      </c>
      <c r="D17" s="174" t="s">
        <v>94</v>
      </c>
      <c r="E17" s="174"/>
      <c r="F17" s="174"/>
      <c r="G17" s="174"/>
      <c r="H17" s="174"/>
      <c r="I17" s="174"/>
      <c r="J17" s="10"/>
      <c r="N17" s="1"/>
      <c r="O17" s="1"/>
    </row>
    <row r="18" spans="2:15" s="3" customFormat="1" x14ac:dyDescent="0.2">
      <c r="B18" s="8"/>
      <c r="C18" s="26"/>
      <c r="D18" s="174"/>
      <c r="E18" s="174"/>
      <c r="F18" s="174"/>
      <c r="G18" s="174"/>
      <c r="H18" s="174"/>
      <c r="I18" s="174"/>
      <c r="J18" s="10"/>
      <c r="N18" s="1"/>
      <c r="O18" s="1"/>
    </row>
    <row r="19" spans="2:15" x14ac:dyDescent="0.2">
      <c r="B19" s="8"/>
      <c r="C19" s="26"/>
      <c r="D19" s="174"/>
      <c r="E19" s="45" t="s">
        <v>55</v>
      </c>
      <c r="F19" s="84">
        <v>10000000</v>
      </c>
      <c r="G19" s="174"/>
      <c r="H19" s="174"/>
      <c r="I19" s="174"/>
      <c r="J19" s="10"/>
    </row>
    <row r="20" spans="2:15" x14ac:dyDescent="0.2">
      <c r="B20" s="8"/>
      <c r="C20" s="26"/>
      <c r="D20" s="174"/>
      <c r="E20" s="45" t="s">
        <v>95</v>
      </c>
      <c r="F20" s="84">
        <v>2400000</v>
      </c>
      <c r="G20" s="174"/>
      <c r="H20" s="174"/>
      <c r="I20" s="174"/>
      <c r="J20" s="10"/>
    </row>
    <row r="21" spans="2:15" x14ac:dyDescent="0.2">
      <c r="B21" s="8"/>
      <c r="C21" s="26"/>
      <c r="D21" s="174"/>
      <c r="E21" s="45" t="s">
        <v>96</v>
      </c>
      <c r="F21" s="175">
        <f>+F26</f>
        <v>0.31578899999999999</v>
      </c>
      <c r="G21" s="174"/>
      <c r="H21" s="174"/>
      <c r="I21" s="174"/>
      <c r="J21" s="10"/>
    </row>
    <row r="22" spans="2:15" x14ac:dyDescent="0.2">
      <c r="B22" s="8"/>
      <c r="C22" s="26"/>
      <c r="D22" s="174"/>
      <c r="E22" s="45"/>
      <c r="F22" s="45"/>
      <c r="G22" s="174"/>
      <c r="H22" s="174"/>
      <c r="I22" s="174"/>
      <c r="J22" s="10"/>
    </row>
    <row r="23" spans="2:15" x14ac:dyDescent="0.2">
      <c r="B23" s="8"/>
      <c r="C23" s="26"/>
      <c r="D23" s="174"/>
      <c r="E23" s="46" t="s">
        <v>97</v>
      </c>
      <c r="F23" s="45"/>
      <c r="G23" s="174"/>
      <c r="H23" s="174"/>
      <c r="I23" s="174"/>
      <c r="J23" s="10"/>
    </row>
    <row r="24" spans="2:15" x14ac:dyDescent="0.2">
      <c r="B24" s="8"/>
      <c r="C24" s="26"/>
      <c r="D24" s="174"/>
      <c r="E24" s="45" t="s">
        <v>98</v>
      </c>
      <c r="F24" s="176">
        <v>2400000</v>
      </c>
      <c r="G24" s="174"/>
      <c r="H24" s="174"/>
      <c r="I24" s="174"/>
      <c r="J24" s="10"/>
    </row>
    <row r="25" spans="2:15" x14ac:dyDescent="0.2">
      <c r="B25" s="8"/>
      <c r="C25" s="26"/>
      <c r="D25" s="174"/>
      <c r="E25" s="45" t="s">
        <v>193</v>
      </c>
      <c r="F25" s="84">
        <v>7600000</v>
      </c>
      <c r="G25" s="174"/>
      <c r="H25" s="174"/>
      <c r="I25" s="174"/>
      <c r="J25" s="10"/>
    </row>
    <row r="26" spans="2:15" x14ac:dyDescent="0.2">
      <c r="B26" s="8"/>
      <c r="C26" s="26"/>
      <c r="D26" s="174"/>
      <c r="E26" s="98" t="s">
        <v>99</v>
      </c>
      <c r="F26" s="177">
        <f>+ROUND(F24/F25,6)</f>
        <v>0.31578899999999999</v>
      </c>
      <c r="G26" s="174"/>
      <c r="H26" s="174"/>
      <c r="I26" s="174"/>
      <c r="J26" s="10"/>
    </row>
    <row r="27" spans="2:15" x14ac:dyDescent="0.2">
      <c r="B27" s="8"/>
      <c r="C27" s="11"/>
      <c r="D27" s="173"/>
      <c r="E27" s="173"/>
      <c r="F27" s="173"/>
      <c r="G27" s="173"/>
      <c r="H27" s="173"/>
      <c r="I27" s="173"/>
      <c r="J27" s="10"/>
    </row>
    <row r="28" spans="2:15" x14ac:dyDescent="0.2">
      <c r="B28" s="8"/>
      <c r="C28" s="11"/>
      <c r="D28" s="173"/>
      <c r="E28" s="173"/>
      <c r="F28" s="173"/>
      <c r="G28" s="173"/>
      <c r="H28" s="173"/>
      <c r="I28" s="173"/>
      <c r="J28" s="10"/>
    </row>
    <row r="29" spans="2:15" ht="12.75" customHeight="1" x14ac:dyDescent="0.2">
      <c r="B29" s="8"/>
      <c r="C29" s="322" t="s">
        <v>100</v>
      </c>
      <c r="D29" s="322"/>
      <c r="E29" s="322"/>
      <c r="F29" s="322"/>
      <c r="G29" s="322"/>
      <c r="H29" s="322"/>
      <c r="I29" s="322"/>
      <c r="J29" s="10"/>
    </row>
    <row r="30" spans="2:15" x14ac:dyDescent="0.2">
      <c r="B30" s="8"/>
      <c r="C30" s="11"/>
      <c r="D30" s="178">
        <v>-5405210</v>
      </c>
      <c r="E30" s="179"/>
      <c r="F30" s="179"/>
      <c r="G30" s="179"/>
      <c r="H30" s="179"/>
      <c r="I30" s="179"/>
      <c r="J30" s="10"/>
    </row>
    <row r="31" spans="2:15" x14ac:dyDescent="0.2">
      <c r="B31" s="8"/>
      <c r="C31" s="11" t="s">
        <v>5</v>
      </c>
      <c r="D31" s="9" t="s">
        <v>4</v>
      </c>
      <c r="E31" s="13"/>
      <c r="F31" s="13"/>
      <c r="G31" s="13"/>
      <c r="H31" s="13"/>
      <c r="I31" s="9"/>
      <c r="J31" s="10"/>
      <c r="O31" s="180"/>
    </row>
    <row r="32" spans="2:15" x14ac:dyDescent="0.2">
      <c r="B32" s="8"/>
      <c r="C32" s="11"/>
      <c r="D32" s="9"/>
      <c r="E32" s="13"/>
      <c r="F32" s="13"/>
      <c r="G32" s="13"/>
      <c r="H32" s="13"/>
      <c r="I32" s="9"/>
      <c r="J32" s="10"/>
    </row>
    <row r="33" spans="2:15" ht="12.75" customHeight="1" x14ac:dyDescent="0.2">
      <c r="B33" s="8"/>
      <c r="C33" s="11" t="s">
        <v>7</v>
      </c>
      <c r="D33" s="323" t="s">
        <v>6</v>
      </c>
      <c r="E33" s="323"/>
      <c r="F33" s="323"/>
      <c r="G33" s="323"/>
      <c r="H33" s="323"/>
      <c r="I33" s="323"/>
      <c r="J33" s="10"/>
      <c r="N33" s="14"/>
      <c r="O33" s="15"/>
    </row>
    <row r="34" spans="2:15" x14ac:dyDescent="0.2">
      <c r="B34" s="8"/>
      <c r="C34" s="9"/>
      <c r="D34" s="323"/>
      <c r="E34" s="323"/>
      <c r="F34" s="323"/>
      <c r="G34" s="323"/>
      <c r="H34" s="323"/>
      <c r="I34" s="323"/>
      <c r="J34" s="10"/>
      <c r="M34" s="16"/>
    </row>
    <row r="35" spans="2:15" x14ac:dyDescent="0.2">
      <c r="B35" s="8"/>
      <c r="C35" s="11"/>
      <c r="D35" s="323"/>
      <c r="E35" s="323"/>
      <c r="F35" s="323"/>
      <c r="G35" s="323"/>
      <c r="H35" s="323"/>
      <c r="I35" s="323"/>
      <c r="J35" s="10"/>
      <c r="M35" s="16"/>
    </row>
    <row r="36" spans="2:15" x14ac:dyDescent="0.2">
      <c r="B36" s="8"/>
      <c r="C36" s="11"/>
      <c r="D36" s="9"/>
      <c r="E36" s="13"/>
      <c r="F36" s="13"/>
      <c r="G36" s="13"/>
      <c r="H36" s="13"/>
      <c r="I36" s="9"/>
      <c r="J36" s="10"/>
      <c r="N36" s="15"/>
      <c r="O36" s="17"/>
    </row>
    <row r="37" spans="2:15" ht="12.75" customHeight="1" x14ac:dyDescent="0.2">
      <c r="B37" s="8"/>
      <c r="C37" s="11" t="s">
        <v>9</v>
      </c>
      <c r="D37" s="323" t="s">
        <v>101</v>
      </c>
      <c r="E37" s="323"/>
      <c r="F37" s="323"/>
      <c r="G37" s="323"/>
      <c r="H37" s="323"/>
      <c r="I37" s="323"/>
      <c r="J37" s="10"/>
    </row>
    <row r="38" spans="2:15" x14ac:dyDescent="0.2">
      <c r="B38" s="8"/>
      <c r="C38" s="9"/>
      <c r="D38" s="323"/>
      <c r="E38" s="323"/>
      <c r="F38" s="323"/>
      <c r="G38" s="323"/>
      <c r="H38" s="323"/>
      <c r="I38" s="323"/>
      <c r="J38" s="10"/>
    </row>
    <row r="39" spans="2:15" x14ac:dyDescent="0.2">
      <c r="B39" s="8"/>
      <c r="C39" s="11"/>
      <c r="D39" s="9"/>
      <c r="E39" s="13"/>
      <c r="F39" s="13"/>
      <c r="G39" s="13"/>
      <c r="H39" s="13"/>
      <c r="I39" s="9"/>
      <c r="J39" s="10"/>
    </row>
    <row r="40" spans="2:15" ht="12.75" customHeight="1" x14ac:dyDescent="0.2">
      <c r="B40" s="8"/>
      <c r="C40" s="11" t="s">
        <v>10</v>
      </c>
      <c r="D40" s="323" t="s">
        <v>102</v>
      </c>
      <c r="E40" s="323"/>
      <c r="F40" s="323"/>
      <c r="G40" s="323"/>
      <c r="H40" s="323"/>
      <c r="I40" s="323"/>
      <c r="J40" s="10"/>
    </row>
    <row r="41" spans="2:15" x14ac:dyDescent="0.2">
      <c r="B41" s="8"/>
      <c r="C41" s="11"/>
      <c r="D41" s="323"/>
      <c r="E41" s="323"/>
      <c r="F41" s="323"/>
      <c r="G41" s="323"/>
      <c r="H41" s="323"/>
      <c r="I41" s="323"/>
      <c r="J41" s="10"/>
    </row>
    <row r="42" spans="2:15" x14ac:dyDescent="0.2">
      <c r="B42" s="8"/>
      <c r="C42" s="9"/>
      <c r="D42" s="323"/>
      <c r="E42" s="323"/>
      <c r="F42" s="323"/>
      <c r="G42" s="323"/>
      <c r="H42" s="323"/>
      <c r="I42" s="323"/>
      <c r="J42" s="10"/>
    </row>
    <row r="43" spans="2:15" x14ac:dyDescent="0.2">
      <c r="B43" s="8"/>
      <c r="C43" s="11"/>
      <c r="D43" s="9"/>
      <c r="E43" s="13"/>
      <c r="F43" s="13"/>
      <c r="G43" s="13"/>
      <c r="H43" s="13"/>
      <c r="I43" s="9"/>
      <c r="J43" s="10"/>
    </row>
    <row r="44" spans="2:15" x14ac:dyDescent="0.2">
      <c r="B44" s="8"/>
      <c r="C44" s="11" t="s">
        <v>83</v>
      </c>
      <c r="D44" s="22" t="s">
        <v>103</v>
      </c>
      <c r="E44" s="13"/>
      <c r="F44" s="13"/>
      <c r="G44" s="13"/>
      <c r="H44" s="13"/>
      <c r="I44" s="9"/>
      <c r="J44" s="10"/>
      <c r="L44" s="286"/>
      <c r="M44" s="286"/>
      <c r="N44" s="287"/>
    </row>
    <row r="45" spans="2:15" x14ac:dyDescent="0.2">
      <c r="B45" s="8"/>
      <c r="C45" s="9"/>
      <c r="D45" s="18" t="s">
        <v>175</v>
      </c>
      <c r="E45" s="13"/>
      <c r="F45" s="13"/>
      <c r="G45" s="13"/>
      <c r="H45" s="13"/>
      <c r="I45" s="9"/>
      <c r="J45" s="10"/>
      <c r="L45" s="286"/>
      <c r="M45" s="286"/>
      <c r="N45" s="287"/>
    </row>
    <row r="46" spans="2:15" x14ac:dyDescent="0.2">
      <c r="B46" s="8"/>
      <c r="C46" s="9"/>
      <c r="D46" s="18" t="s">
        <v>176</v>
      </c>
      <c r="E46" s="13"/>
      <c r="F46" s="13"/>
      <c r="G46" s="13"/>
      <c r="H46" s="13"/>
      <c r="I46" s="9"/>
      <c r="J46" s="10"/>
      <c r="L46" s="286"/>
      <c r="M46" s="286"/>
      <c r="N46" s="287"/>
    </row>
    <row r="47" spans="2:15" x14ac:dyDescent="0.2">
      <c r="B47" s="8"/>
      <c r="C47" s="9"/>
      <c r="D47" s="9"/>
      <c r="E47" s="13"/>
      <c r="F47" s="13"/>
      <c r="G47" s="13"/>
      <c r="H47" s="13"/>
      <c r="I47" s="9"/>
      <c r="J47" s="10"/>
      <c r="L47" s="286"/>
      <c r="M47" s="286"/>
      <c r="N47" s="287"/>
    </row>
    <row r="48" spans="2:15" x14ac:dyDescent="0.2">
      <c r="B48" s="8"/>
      <c r="C48" s="11" t="s">
        <v>172</v>
      </c>
      <c r="D48" s="308" t="s">
        <v>195</v>
      </c>
      <c r="E48" s="308"/>
      <c r="F48" s="308"/>
      <c r="G48" s="308"/>
      <c r="H48" s="308"/>
      <c r="I48" s="308"/>
      <c r="J48" s="10"/>
      <c r="L48" s="286"/>
      <c r="M48" s="286"/>
      <c r="N48" s="287"/>
    </row>
    <row r="49" spans="2:14" x14ac:dyDescent="0.2">
      <c r="B49" s="8"/>
      <c r="C49" s="9"/>
      <c r="D49" s="308"/>
      <c r="E49" s="308"/>
      <c r="F49" s="308"/>
      <c r="G49" s="308"/>
      <c r="H49" s="308"/>
      <c r="I49" s="308"/>
      <c r="J49" s="10"/>
      <c r="L49" s="286"/>
      <c r="M49" s="286">
        <v>15000000</v>
      </c>
      <c r="N49" s="287"/>
    </row>
    <row r="50" spans="2:14" x14ac:dyDescent="0.2">
      <c r="B50" s="8"/>
      <c r="C50" s="9"/>
      <c r="D50" s="308"/>
      <c r="E50" s="308"/>
      <c r="F50" s="308"/>
      <c r="G50" s="308"/>
      <c r="H50" s="308"/>
      <c r="I50" s="308"/>
      <c r="J50" s="10"/>
      <c r="L50" s="286"/>
      <c r="M50" s="286">
        <f>+M49*30%</f>
        <v>4500000</v>
      </c>
      <c r="N50" s="287"/>
    </row>
    <row r="51" spans="2:14" x14ac:dyDescent="0.2">
      <c r="B51" s="8"/>
      <c r="C51" s="9"/>
      <c r="D51" s="308"/>
      <c r="E51" s="308"/>
      <c r="F51" s="308"/>
      <c r="G51" s="308"/>
      <c r="H51" s="308"/>
      <c r="I51" s="308"/>
      <c r="J51" s="10"/>
      <c r="L51" s="286"/>
      <c r="M51" s="286"/>
      <c r="N51" s="287"/>
    </row>
    <row r="52" spans="2:14" x14ac:dyDescent="0.2">
      <c r="B52" s="8"/>
      <c r="C52" s="9"/>
      <c r="D52" s="9"/>
      <c r="E52" s="13"/>
      <c r="F52" s="13"/>
      <c r="G52" s="13"/>
      <c r="H52" s="13"/>
      <c r="I52" s="9"/>
      <c r="J52" s="10"/>
      <c r="L52" s="286"/>
      <c r="M52" s="286">
        <f>+M49*70%</f>
        <v>10500000</v>
      </c>
      <c r="N52" s="287"/>
    </row>
    <row r="53" spans="2:14" x14ac:dyDescent="0.2">
      <c r="B53" s="8"/>
      <c r="C53" s="9"/>
      <c r="D53" s="9"/>
      <c r="E53" s="13"/>
      <c r="F53" s="13"/>
      <c r="G53" s="13"/>
      <c r="H53" s="13"/>
      <c r="I53" s="9"/>
      <c r="J53" s="10"/>
      <c r="L53" s="286"/>
      <c r="M53" s="286"/>
      <c r="N53" s="287"/>
    </row>
    <row r="54" spans="2:14" x14ac:dyDescent="0.2">
      <c r="B54" s="8"/>
      <c r="C54" s="11"/>
      <c r="D54" s="19" t="s">
        <v>12</v>
      </c>
      <c r="E54" s="13"/>
      <c r="F54" s="13"/>
      <c r="G54" s="13"/>
      <c r="H54" s="13"/>
      <c r="I54" s="9"/>
      <c r="J54" s="10"/>
    </row>
    <row r="55" spans="2:14" x14ac:dyDescent="0.2">
      <c r="B55" s="8"/>
      <c r="C55" s="11"/>
      <c r="D55" s="19"/>
      <c r="E55" s="13"/>
      <c r="F55" s="13"/>
      <c r="G55" s="13"/>
      <c r="H55" s="13"/>
      <c r="I55" s="9"/>
      <c r="J55" s="10"/>
    </row>
    <row r="56" spans="2:14" x14ac:dyDescent="0.2">
      <c r="B56" s="8"/>
      <c r="C56" s="11"/>
      <c r="D56" s="20" t="s">
        <v>13</v>
      </c>
      <c r="E56" s="18" t="s">
        <v>14</v>
      </c>
      <c r="F56" s="9"/>
      <c r="G56" s="21">
        <v>15000000</v>
      </c>
      <c r="H56" s="9"/>
      <c r="I56" s="9"/>
      <c r="J56" s="10"/>
    </row>
    <row r="57" spans="2:14" x14ac:dyDescent="0.2">
      <c r="B57" s="8"/>
      <c r="C57" s="11"/>
      <c r="D57" s="20"/>
      <c r="E57" s="22"/>
      <c r="F57" s="9"/>
      <c r="G57" s="9"/>
      <c r="H57" s="21"/>
      <c r="I57" s="9"/>
      <c r="J57" s="10"/>
    </row>
    <row r="58" spans="2:14" ht="15" x14ac:dyDescent="0.25">
      <c r="B58" s="8"/>
      <c r="C58" s="11"/>
      <c r="D58" s="20" t="s">
        <v>15</v>
      </c>
      <c r="E58" s="23" t="s">
        <v>104</v>
      </c>
      <c r="F58" s="9"/>
      <c r="G58" s="9"/>
      <c r="H58" s="9"/>
      <c r="I58" s="24"/>
      <c r="J58" s="25"/>
      <c r="K58" s="181"/>
    </row>
    <row r="59" spans="2:14" x14ac:dyDescent="0.2">
      <c r="B59" s="8"/>
      <c r="C59" s="11"/>
      <c r="D59" s="20"/>
      <c r="E59" s="9" t="s">
        <v>16</v>
      </c>
      <c r="F59" s="9"/>
      <c r="G59" s="21">
        <v>450000</v>
      </c>
      <c r="H59" s="9"/>
      <c r="I59" s="9"/>
      <c r="J59" s="10"/>
    </row>
    <row r="60" spans="2:14" x14ac:dyDescent="0.2">
      <c r="B60" s="8"/>
      <c r="C60" s="11"/>
      <c r="D60" s="20"/>
      <c r="E60" s="9" t="s">
        <v>17</v>
      </c>
      <c r="F60" s="9"/>
      <c r="G60" s="21">
        <v>300000</v>
      </c>
      <c r="H60" s="9"/>
      <c r="I60" s="9"/>
      <c r="J60" s="10"/>
    </row>
    <row r="61" spans="2:14" x14ac:dyDescent="0.2">
      <c r="B61" s="8"/>
      <c r="C61" s="11"/>
      <c r="D61" s="20"/>
      <c r="E61" s="9" t="s">
        <v>18</v>
      </c>
      <c r="F61" s="9"/>
      <c r="G61" s="21">
        <v>650000</v>
      </c>
      <c r="H61" s="9"/>
      <c r="I61" s="9"/>
      <c r="J61" s="10"/>
    </row>
    <row r="62" spans="2:14" x14ac:dyDescent="0.2">
      <c r="B62" s="8"/>
      <c r="C62" s="11"/>
      <c r="D62" s="20"/>
      <c r="E62" s="9" t="s">
        <v>19</v>
      </c>
      <c r="F62" s="9"/>
      <c r="G62" s="21">
        <v>1875000</v>
      </c>
      <c r="H62" s="9"/>
      <c r="I62" s="9"/>
      <c r="J62" s="10"/>
    </row>
    <row r="63" spans="2:14" x14ac:dyDescent="0.2">
      <c r="B63" s="8"/>
      <c r="C63" s="11"/>
      <c r="D63" s="20"/>
      <c r="E63" s="9" t="s">
        <v>20</v>
      </c>
      <c r="F63" s="9"/>
      <c r="G63" s="21">
        <v>1250000</v>
      </c>
      <c r="H63" s="9"/>
      <c r="I63" s="9"/>
      <c r="J63" s="10"/>
    </row>
    <row r="64" spans="2:14" x14ac:dyDescent="0.2">
      <c r="B64" s="8"/>
      <c r="C64" s="11"/>
      <c r="D64" s="20"/>
      <c r="E64" s="9" t="s">
        <v>21</v>
      </c>
      <c r="F64" s="9"/>
      <c r="G64" s="21">
        <v>150000</v>
      </c>
      <c r="H64" s="9"/>
      <c r="I64" s="9"/>
      <c r="J64" s="10"/>
    </row>
    <row r="65" spans="2:15" x14ac:dyDescent="0.2">
      <c r="B65" s="8"/>
      <c r="C65" s="11"/>
      <c r="D65" s="20"/>
      <c r="E65" s="9"/>
      <c r="F65" s="9"/>
      <c r="G65" s="21"/>
      <c r="H65" s="9"/>
      <c r="I65" s="9"/>
      <c r="J65" s="10"/>
    </row>
    <row r="66" spans="2:15" ht="15" x14ac:dyDescent="0.25">
      <c r="B66" s="8"/>
      <c r="C66" s="11"/>
      <c r="D66" s="20" t="s">
        <v>22</v>
      </c>
      <c r="E66" s="23" t="s">
        <v>105</v>
      </c>
      <c r="F66" s="9"/>
      <c r="G66" s="21"/>
      <c r="H66" s="9"/>
      <c r="I66" s="9"/>
      <c r="J66" s="10"/>
    </row>
    <row r="67" spans="2:15" x14ac:dyDescent="0.2">
      <c r="B67" s="8"/>
      <c r="C67" s="11"/>
      <c r="D67" s="20"/>
      <c r="E67" s="26" t="s">
        <v>23</v>
      </c>
      <c r="F67" s="9"/>
      <c r="G67" s="27">
        <f>+'Desarrollo Ejercicio n°10 A'!F21</f>
        <v>-1136640</v>
      </c>
      <c r="H67" s="9"/>
      <c r="I67" s="9"/>
      <c r="J67" s="10"/>
    </row>
    <row r="68" spans="2:15" x14ac:dyDescent="0.2">
      <c r="B68" s="8"/>
      <c r="C68" s="11"/>
      <c r="D68" s="20"/>
      <c r="E68" s="26" t="s">
        <v>24</v>
      </c>
      <c r="F68" s="9"/>
      <c r="G68" s="27">
        <v>-5100000</v>
      </c>
      <c r="H68" s="9"/>
      <c r="I68" s="9"/>
      <c r="J68" s="10"/>
    </row>
    <row r="69" spans="2:15" x14ac:dyDescent="0.2">
      <c r="B69" s="8"/>
      <c r="C69" s="11"/>
      <c r="D69" s="20"/>
      <c r="E69" s="26" t="s">
        <v>25</v>
      </c>
      <c r="F69" s="9"/>
      <c r="G69" s="27">
        <v>-2000000</v>
      </c>
      <c r="H69" s="9"/>
      <c r="I69" s="9"/>
      <c r="J69" s="10"/>
    </row>
    <row r="70" spans="2:15" x14ac:dyDescent="0.2">
      <c r="B70" s="8"/>
      <c r="C70" s="11"/>
      <c r="D70" s="20"/>
      <c r="E70" s="28" t="s">
        <v>174</v>
      </c>
      <c r="F70" s="22"/>
      <c r="G70" s="53">
        <v>-3000000</v>
      </c>
      <c r="H70" s="9"/>
      <c r="I70" s="9"/>
      <c r="J70" s="10"/>
      <c r="M70" s="1"/>
    </row>
    <row r="71" spans="2:15" x14ac:dyDescent="0.2">
      <c r="B71" s="8"/>
      <c r="C71" s="11"/>
      <c r="D71" s="20"/>
      <c r="E71" s="26"/>
      <c r="F71" s="9"/>
      <c r="G71" s="21"/>
      <c r="H71" s="9"/>
      <c r="I71" s="9"/>
      <c r="J71" s="10"/>
      <c r="M71" s="1"/>
    </row>
    <row r="72" spans="2:15" x14ac:dyDescent="0.2">
      <c r="B72" s="8"/>
      <c r="C72" s="11"/>
      <c r="D72" s="20" t="s">
        <v>106</v>
      </c>
      <c r="E72" s="26" t="s">
        <v>194</v>
      </c>
      <c r="F72" s="9"/>
      <c r="G72" s="21">
        <f>+'Desarrollo Ejercicio n°10 B y C'!D84</f>
        <v>48175000</v>
      </c>
      <c r="H72" s="9"/>
      <c r="I72" s="9"/>
      <c r="J72" s="10"/>
      <c r="M72" s="1"/>
    </row>
    <row r="73" spans="2:15" x14ac:dyDescent="0.2">
      <c r="B73" s="8"/>
      <c r="C73" s="11"/>
      <c r="D73" s="20"/>
      <c r="E73" s="26"/>
      <c r="F73" s="9"/>
      <c r="G73" s="21"/>
      <c r="H73" s="9"/>
      <c r="I73" s="9"/>
      <c r="J73" s="10"/>
      <c r="M73" s="1"/>
    </row>
    <row r="74" spans="2:15" x14ac:dyDescent="0.2">
      <c r="B74" s="8"/>
      <c r="C74" s="11"/>
      <c r="D74" s="20"/>
      <c r="E74" s="23" t="s">
        <v>107</v>
      </c>
      <c r="F74" s="9"/>
      <c r="G74" s="21"/>
      <c r="H74" s="9"/>
      <c r="I74" s="9"/>
      <c r="J74" s="10"/>
      <c r="M74" s="1"/>
    </row>
    <row r="75" spans="2:15" x14ac:dyDescent="0.2">
      <c r="B75" s="8"/>
      <c r="C75" s="11"/>
      <c r="D75" s="20"/>
      <c r="E75" s="23"/>
      <c r="F75" s="9"/>
      <c r="G75" s="21"/>
      <c r="H75" s="32"/>
      <c r="I75" s="9"/>
      <c r="J75" s="10"/>
    </row>
    <row r="76" spans="2:15" x14ac:dyDescent="0.2">
      <c r="B76" s="8"/>
      <c r="C76" s="29" t="s">
        <v>27</v>
      </c>
      <c r="D76" s="30"/>
      <c r="E76" s="29"/>
      <c r="F76" s="31"/>
      <c r="G76" s="32"/>
      <c r="H76" s="32"/>
      <c r="I76" s="9"/>
      <c r="J76" s="10"/>
    </row>
    <row r="77" spans="2:15" x14ac:dyDescent="0.2">
      <c r="B77" s="8"/>
      <c r="C77" s="33" t="s">
        <v>28</v>
      </c>
      <c r="D77" s="29" t="s">
        <v>108</v>
      </c>
      <c r="E77" s="29"/>
      <c r="F77" s="31"/>
      <c r="G77" s="32"/>
      <c r="H77" s="32"/>
      <c r="I77" s="9"/>
      <c r="J77" s="10"/>
    </row>
    <row r="78" spans="2:15" x14ac:dyDescent="0.2">
      <c r="B78" s="8"/>
      <c r="C78" s="34"/>
      <c r="D78" s="30"/>
      <c r="E78" s="29"/>
      <c r="F78" s="31"/>
      <c r="G78" s="32"/>
      <c r="H78" s="32"/>
      <c r="I78" s="9"/>
      <c r="J78" s="10"/>
    </row>
    <row r="79" spans="2:15" s="3" customFormat="1" x14ac:dyDescent="0.2">
      <c r="B79" s="182"/>
      <c r="C79" s="33" t="s">
        <v>29</v>
      </c>
      <c r="D79" s="29" t="s">
        <v>109</v>
      </c>
      <c r="E79" s="29"/>
      <c r="F79" s="31"/>
      <c r="G79" s="32"/>
      <c r="H79" s="9"/>
      <c r="I79" s="9"/>
      <c r="J79" s="10"/>
      <c r="N79" s="1"/>
      <c r="O79" s="1"/>
    </row>
    <row r="80" spans="2:15" s="3" customFormat="1" x14ac:dyDescent="0.2">
      <c r="B80" s="182"/>
      <c r="C80" s="33"/>
      <c r="D80" s="29"/>
      <c r="E80" s="29"/>
      <c r="F80" s="31"/>
      <c r="G80" s="32"/>
      <c r="H80" s="9"/>
      <c r="I80" s="9"/>
      <c r="J80" s="10"/>
      <c r="N80" s="1"/>
      <c r="O80" s="1"/>
    </row>
    <row r="81" spans="2:15" s="3" customFormat="1" ht="12.75" customHeight="1" x14ac:dyDescent="0.2">
      <c r="B81" s="182"/>
      <c r="C81" s="33" t="s">
        <v>31</v>
      </c>
      <c r="D81" s="29" t="s">
        <v>184</v>
      </c>
      <c r="E81" s="29"/>
      <c r="F81" s="31"/>
      <c r="G81" s="32"/>
      <c r="H81" s="9"/>
      <c r="I81" s="9"/>
      <c r="J81" s="10"/>
      <c r="N81" s="1"/>
      <c r="O81" s="1"/>
    </row>
    <row r="82" spans="2:15" s="3" customFormat="1" ht="12.75" customHeight="1" x14ac:dyDescent="0.2">
      <c r="B82" s="182"/>
      <c r="C82" s="33"/>
      <c r="D82" s="29"/>
      <c r="E82" s="29"/>
      <c r="F82" s="31"/>
      <c r="G82" s="32"/>
      <c r="H82" s="9"/>
      <c r="I82" s="9"/>
      <c r="J82" s="10"/>
      <c r="N82" s="1"/>
      <c r="O82" s="1"/>
    </row>
    <row r="83" spans="2:15" s="3" customFormat="1" ht="12.75" customHeight="1" x14ac:dyDescent="0.2">
      <c r="B83" s="182"/>
      <c r="C83" s="33" t="s">
        <v>190</v>
      </c>
      <c r="D83" s="29" t="s">
        <v>191</v>
      </c>
      <c r="E83" s="29"/>
      <c r="F83" s="31"/>
      <c r="G83" s="32"/>
      <c r="H83" s="9"/>
      <c r="I83" s="9"/>
      <c r="J83" s="10"/>
      <c r="N83" s="1"/>
      <c r="O83" s="1"/>
    </row>
    <row r="84" spans="2:15" s="3" customFormat="1" ht="18.75" thickBot="1" x14ac:dyDescent="0.3">
      <c r="B84" s="183"/>
      <c r="C84" s="35"/>
      <c r="D84" s="38"/>
      <c r="E84" s="38"/>
      <c r="F84" s="38"/>
      <c r="G84" s="38"/>
      <c r="H84" s="184"/>
      <c r="I84" s="37"/>
      <c r="J84" s="185"/>
      <c r="N84" s="1"/>
      <c r="O84" s="1"/>
    </row>
    <row r="85" spans="2:15" s="3" customFormat="1" x14ac:dyDescent="0.2">
      <c r="C85" s="2"/>
      <c r="D85" s="1"/>
      <c r="E85" s="40"/>
      <c r="F85" s="1"/>
      <c r="G85" s="41"/>
      <c r="H85" s="1"/>
      <c r="I85" s="1"/>
      <c r="N85" s="1"/>
      <c r="O85" s="1"/>
    </row>
    <row r="86" spans="2:15" s="3" customFormat="1" x14ac:dyDescent="0.2">
      <c r="C86" s="2"/>
      <c r="D86" s="1"/>
      <c r="E86" s="42"/>
      <c r="F86" s="42"/>
      <c r="G86" s="1"/>
      <c r="H86" s="43"/>
      <c r="I86" s="1"/>
      <c r="N86" s="1"/>
      <c r="O86" s="1"/>
    </row>
    <row r="87" spans="2:15" s="3" customFormat="1" ht="12.75" customHeight="1" x14ac:dyDescent="0.2">
      <c r="C87" s="2"/>
      <c r="D87" s="1"/>
      <c r="E87" s="304"/>
      <c r="F87" s="304"/>
      <c r="G87" s="304"/>
      <c r="H87" s="304"/>
      <c r="I87" s="1"/>
      <c r="N87" s="1"/>
      <c r="O87" s="1"/>
    </row>
    <row r="88" spans="2:15" s="3" customFormat="1" x14ac:dyDescent="0.2">
      <c r="C88" s="2"/>
      <c r="D88" s="1"/>
      <c r="E88" s="44"/>
      <c r="F88" s="44"/>
      <c r="G88" s="44"/>
      <c r="H88" s="44"/>
      <c r="I88" s="1"/>
      <c r="N88" s="1"/>
      <c r="O88" s="1"/>
    </row>
    <row r="89" spans="2:15" s="3" customFormat="1" ht="12.75" customHeight="1" x14ac:dyDescent="0.2">
      <c r="C89" s="2"/>
      <c r="D89" s="1"/>
      <c r="E89" s="304"/>
      <c r="F89" s="304"/>
      <c r="G89" s="304"/>
      <c r="H89" s="304"/>
      <c r="I89" s="1"/>
      <c r="N89" s="1"/>
      <c r="O89" s="1"/>
    </row>
    <row r="90" spans="2:15" s="3" customFormat="1" x14ac:dyDescent="0.2">
      <c r="C90" s="2"/>
      <c r="D90" s="1"/>
      <c r="E90" s="305"/>
      <c r="F90" s="305"/>
      <c r="G90" s="305"/>
      <c r="H90" s="305"/>
      <c r="I90" s="1"/>
      <c r="N90" s="1"/>
      <c r="O90" s="1"/>
    </row>
    <row r="91" spans="2:15" s="3" customFormat="1" x14ac:dyDescent="0.2">
      <c r="C91" s="2"/>
      <c r="D91" s="1"/>
      <c r="E91" s="304"/>
      <c r="F91" s="304"/>
      <c r="G91" s="304"/>
      <c r="H91" s="304"/>
      <c r="I91" s="1"/>
      <c r="N91" s="1"/>
      <c r="O91" s="1"/>
    </row>
    <row r="92" spans="2:15" s="3" customFormat="1" x14ac:dyDescent="0.2">
      <c r="C92" s="2"/>
      <c r="D92" s="1"/>
      <c r="E92" s="305"/>
      <c r="F92" s="305"/>
      <c r="G92" s="305"/>
      <c r="H92" s="305"/>
      <c r="I92" s="1"/>
      <c r="N92" s="1"/>
      <c r="O92" s="1"/>
    </row>
  </sheetData>
  <mergeCells count="13">
    <mergeCell ref="C7:I8"/>
    <mergeCell ref="E92:H92"/>
    <mergeCell ref="D48:I51"/>
    <mergeCell ref="C10:I12"/>
    <mergeCell ref="D14:I15"/>
    <mergeCell ref="C29:I29"/>
    <mergeCell ref="D33:I35"/>
    <mergeCell ref="D37:I38"/>
    <mergeCell ref="D40:I42"/>
    <mergeCell ref="E87:H87"/>
    <mergeCell ref="E89:H89"/>
    <mergeCell ref="E90:H90"/>
    <mergeCell ref="E91:H91"/>
  </mergeCells>
  <printOptions horizontalCentered="1"/>
  <pageMargins left="0.59055118110236227" right="0.59055118110236227" top="0.59055118110236227" bottom="0.59055118110236227" header="0" footer="0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58"/>
  <sheetViews>
    <sheetView showGridLines="0" zoomScale="80" zoomScaleNormal="80" workbookViewId="0">
      <selection activeCell="D3" sqref="D3:D5"/>
    </sheetView>
  </sheetViews>
  <sheetFormatPr baseColWidth="10" defaultColWidth="9.140625" defaultRowHeight="15" x14ac:dyDescent="0.25"/>
  <cols>
    <col min="1" max="2" width="9.140625" style="270"/>
    <col min="3" max="3" width="2.85546875" style="270" bestFit="1" customWidth="1"/>
    <col min="4" max="4" width="47" style="270" bestFit="1" customWidth="1"/>
    <col min="5" max="5" width="8.140625" style="270" bestFit="1" customWidth="1"/>
    <col min="6" max="6" width="11.28515625" style="270" bestFit="1" customWidth="1"/>
    <col min="7" max="7" width="12.28515625" style="270" bestFit="1" customWidth="1"/>
    <col min="8" max="9" width="9.140625" style="270"/>
    <col min="10" max="10" width="40.5703125" style="270" customWidth="1"/>
    <col min="11" max="14" width="12.28515625" style="270" bestFit="1" customWidth="1"/>
    <col min="15" max="15" width="13.7109375" style="270" customWidth="1"/>
    <col min="16" max="16" width="16.5703125" style="270" bestFit="1" customWidth="1"/>
    <col min="17" max="17" width="17" style="270" customWidth="1"/>
    <col min="18" max="18" width="12.85546875" style="270" customWidth="1"/>
    <col min="19" max="19" width="13" style="270" customWidth="1"/>
    <col min="20" max="20" width="9.140625" style="270"/>
    <col min="21" max="21" width="10.85546875" style="270" bestFit="1" customWidth="1"/>
    <col min="22" max="16384" width="9.140625" style="270"/>
  </cols>
  <sheetData>
    <row r="1" spans="2:9" ht="15.75" thickBot="1" x14ac:dyDescent="0.3">
      <c r="D1" s="70"/>
    </row>
    <row r="2" spans="2:9" ht="15.75" thickBot="1" x14ac:dyDescent="0.3">
      <c r="B2" s="271"/>
      <c r="C2" s="272"/>
      <c r="D2" s="5"/>
      <c r="E2" s="272"/>
      <c r="F2" s="272"/>
      <c r="G2" s="272"/>
      <c r="H2" s="273"/>
    </row>
    <row r="3" spans="2:9" x14ac:dyDescent="0.25">
      <c r="B3" s="274"/>
      <c r="C3" s="275"/>
      <c r="D3" s="5" t="s">
        <v>198</v>
      </c>
      <c r="E3" s="275"/>
      <c r="F3" s="275"/>
      <c r="G3" s="275"/>
      <c r="H3" s="276"/>
    </row>
    <row r="4" spans="2:9" x14ac:dyDescent="0.25">
      <c r="B4" s="274"/>
      <c r="C4" s="275"/>
      <c r="D4" s="9" t="s">
        <v>199</v>
      </c>
      <c r="E4" s="275"/>
      <c r="F4" s="275"/>
      <c r="G4" s="275"/>
      <c r="H4" s="276"/>
    </row>
    <row r="5" spans="2:9" x14ac:dyDescent="0.25">
      <c r="B5" s="274"/>
      <c r="C5" s="275"/>
      <c r="D5" s="9" t="s">
        <v>200</v>
      </c>
      <c r="E5" s="275"/>
      <c r="F5" s="275"/>
      <c r="G5" s="275"/>
      <c r="H5" s="276"/>
    </row>
    <row r="6" spans="2:9" x14ac:dyDescent="0.25">
      <c r="B6" s="274"/>
      <c r="C6" s="275"/>
      <c r="D6" s="277"/>
      <c r="E6" s="275"/>
      <c r="F6" s="275"/>
      <c r="G6" s="275"/>
      <c r="H6" s="276"/>
    </row>
    <row r="7" spans="2:9" x14ac:dyDescent="0.25">
      <c r="B7" s="274"/>
      <c r="C7" s="275"/>
      <c r="D7" s="311" t="s">
        <v>192</v>
      </c>
      <c r="E7" s="311"/>
      <c r="F7" s="311"/>
      <c r="G7" s="311"/>
      <c r="H7" s="276"/>
    </row>
    <row r="8" spans="2:9" x14ac:dyDescent="0.25">
      <c r="B8" s="274"/>
      <c r="C8" s="275"/>
      <c r="D8" s="311"/>
      <c r="E8" s="311"/>
      <c r="F8" s="311"/>
      <c r="G8" s="311"/>
      <c r="H8" s="276"/>
    </row>
    <row r="9" spans="2:9" x14ac:dyDescent="0.25">
      <c r="B9" s="274"/>
      <c r="C9" s="275"/>
      <c r="D9" s="124"/>
      <c r="E9" s="275"/>
      <c r="F9" s="275"/>
      <c r="G9" s="275"/>
      <c r="H9" s="276"/>
    </row>
    <row r="10" spans="2:9" x14ac:dyDescent="0.25">
      <c r="B10" s="274"/>
      <c r="C10" s="20" t="s">
        <v>32</v>
      </c>
      <c r="D10" s="277" t="s">
        <v>33</v>
      </c>
      <c r="E10" s="275"/>
      <c r="F10" s="275"/>
      <c r="G10" s="275"/>
      <c r="H10" s="276"/>
    </row>
    <row r="11" spans="2:9" x14ac:dyDescent="0.25">
      <c r="B11" s="274"/>
      <c r="C11" s="275"/>
      <c r="D11" s="18" t="s">
        <v>14</v>
      </c>
      <c r="E11" s="22"/>
      <c r="F11" s="22"/>
      <c r="G11" s="48">
        <v>15000000</v>
      </c>
      <c r="H11" s="49"/>
      <c r="I11" s="149"/>
    </row>
    <row r="12" spans="2:9" x14ac:dyDescent="0.25">
      <c r="B12" s="274"/>
      <c r="C12" s="275"/>
      <c r="D12" s="23" t="s">
        <v>89</v>
      </c>
      <c r="E12" s="22"/>
      <c r="F12" s="22"/>
      <c r="G12" s="48"/>
      <c r="H12" s="49"/>
      <c r="I12" s="149"/>
    </row>
    <row r="13" spans="2:9" x14ac:dyDescent="0.25">
      <c r="B13" s="274"/>
      <c r="C13" s="275"/>
      <c r="D13" s="22" t="s">
        <v>16</v>
      </c>
      <c r="E13" s="22"/>
      <c r="F13" s="48">
        <f>15000000*3%</f>
        <v>450000</v>
      </c>
      <c r="G13" s="48"/>
      <c r="H13" s="49"/>
      <c r="I13" s="149"/>
    </row>
    <row r="14" spans="2:9" x14ac:dyDescent="0.25">
      <c r="B14" s="274"/>
      <c r="C14" s="275"/>
      <c r="D14" s="22" t="s">
        <v>17</v>
      </c>
      <c r="E14" s="22"/>
      <c r="F14" s="48">
        <v>300000</v>
      </c>
      <c r="G14" s="48"/>
      <c r="H14" s="49"/>
      <c r="I14" s="149"/>
    </row>
    <row r="15" spans="2:9" x14ac:dyDescent="0.25">
      <c r="B15" s="274"/>
      <c r="C15" s="20"/>
      <c r="D15" s="22" t="s">
        <v>18</v>
      </c>
      <c r="E15" s="22"/>
      <c r="F15" s="48">
        <v>650000</v>
      </c>
      <c r="G15" s="22"/>
      <c r="H15" s="50"/>
      <c r="I15" s="278"/>
    </row>
    <row r="16" spans="2:9" x14ac:dyDescent="0.25">
      <c r="B16" s="274"/>
      <c r="C16" s="20"/>
      <c r="D16" s="22" t="s">
        <v>19</v>
      </c>
      <c r="E16" s="22"/>
      <c r="F16" s="48">
        <v>1875000</v>
      </c>
      <c r="G16" s="22"/>
      <c r="H16" s="50"/>
      <c r="I16" s="278"/>
    </row>
    <row r="17" spans="2:21" x14ac:dyDescent="0.25">
      <c r="B17" s="274"/>
      <c r="C17" s="20"/>
      <c r="D17" s="22" t="s">
        <v>20</v>
      </c>
      <c r="E17" s="22"/>
      <c r="F17" s="48">
        <v>1250000</v>
      </c>
      <c r="G17" s="22"/>
      <c r="H17" s="50"/>
      <c r="I17" s="278"/>
    </row>
    <row r="18" spans="2:21" x14ac:dyDescent="0.25">
      <c r="B18" s="274"/>
      <c r="C18" s="20"/>
      <c r="D18" s="22" t="s">
        <v>21</v>
      </c>
      <c r="E18" s="22"/>
      <c r="F18" s="48">
        <v>150000</v>
      </c>
      <c r="G18" s="48">
        <f>SUM(F13:F18)</f>
        <v>4675000</v>
      </c>
      <c r="H18" s="50"/>
      <c r="I18" s="278"/>
      <c r="J18" s="187"/>
      <c r="K18" s="187"/>
      <c r="L18" s="187"/>
      <c r="M18" s="187"/>
      <c r="N18" s="186"/>
      <c r="O18" s="186"/>
      <c r="P18" s="186"/>
    </row>
    <row r="19" spans="2:21" x14ac:dyDescent="0.25">
      <c r="B19" s="274"/>
      <c r="C19" s="20"/>
      <c r="D19" s="22"/>
      <c r="E19" s="22"/>
      <c r="F19" s="48"/>
      <c r="G19" s="22"/>
      <c r="H19" s="50"/>
      <c r="I19" s="278"/>
      <c r="J19" s="188"/>
      <c r="K19" s="189"/>
      <c r="L19" s="189"/>
      <c r="M19" s="187"/>
      <c r="N19" s="186"/>
      <c r="O19" s="186"/>
      <c r="P19" s="186"/>
    </row>
    <row r="20" spans="2:21" x14ac:dyDescent="0.25">
      <c r="B20" s="274"/>
      <c r="C20" s="20"/>
      <c r="D20" s="23" t="s">
        <v>173</v>
      </c>
      <c r="E20" s="22"/>
      <c r="F20" s="48"/>
      <c r="G20" s="22"/>
      <c r="H20" s="50"/>
      <c r="I20" s="278"/>
      <c r="J20" s="190" t="s">
        <v>34</v>
      </c>
      <c r="K20" s="190" t="s">
        <v>35</v>
      </c>
      <c r="L20" s="190" t="s">
        <v>36</v>
      </c>
      <c r="M20" s="187"/>
      <c r="N20" s="186"/>
      <c r="O20" s="186"/>
      <c r="P20" s="186"/>
      <c r="U20" s="279"/>
    </row>
    <row r="21" spans="2:21" x14ac:dyDescent="0.25">
      <c r="B21" s="274"/>
      <c r="C21" s="20"/>
      <c r="D21" s="28" t="s">
        <v>23</v>
      </c>
      <c r="E21" s="22"/>
      <c r="F21" s="53">
        <f>-L25</f>
        <v>-1136640</v>
      </c>
      <c r="G21" s="22"/>
      <c r="H21" s="49"/>
      <c r="I21" s="149"/>
      <c r="J21" s="191">
        <f>+'Desarrollo Ejercicio n°10 B y C'!L84</f>
        <v>41160000</v>
      </c>
      <c r="K21" s="192">
        <v>2.9000000000000001E-2</v>
      </c>
      <c r="L21" s="191">
        <f>+J21*K21</f>
        <v>1193640</v>
      </c>
      <c r="M21" s="187"/>
      <c r="N21" s="186"/>
      <c r="O21" s="186"/>
      <c r="P21" s="186"/>
    </row>
    <row r="22" spans="2:21" x14ac:dyDescent="0.25">
      <c r="B22" s="274"/>
      <c r="C22" s="20"/>
      <c r="D22" s="28" t="s">
        <v>24</v>
      </c>
      <c r="E22" s="22"/>
      <c r="F22" s="53">
        <f>+'Planteamiento Ejercicio n°10'!G68</f>
        <v>-5100000</v>
      </c>
      <c r="G22" s="22"/>
      <c r="H22" s="49"/>
      <c r="I22" s="149"/>
      <c r="J22" s="191">
        <v>-4500000</v>
      </c>
      <c r="K22" s="192">
        <v>8.0000000000000002E-3</v>
      </c>
      <c r="L22" s="191">
        <f t="shared" ref="L22:L23" si="0">+J22*K22</f>
        <v>-36000</v>
      </c>
      <c r="M22" s="187"/>
      <c r="N22" s="186"/>
      <c r="O22" s="186"/>
      <c r="P22" s="186"/>
    </row>
    <row r="23" spans="2:21" x14ac:dyDescent="0.25">
      <c r="B23" s="274"/>
      <c r="C23" s="20"/>
      <c r="D23" s="28" t="s">
        <v>37</v>
      </c>
      <c r="E23" s="22"/>
      <c r="F23" s="53">
        <v>-2000000</v>
      </c>
      <c r="G23" s="22"/>
      <c r="H23" s="49"/>
      <c r="I23" s="149"/>
      <c r="J23" s="191">
        <v>-10500000</v>
      </c>
      <c r="K23" s="192">
        <v>2E-3</v>
      </c>
      <c r="L23" s="191">
        <f t="shared" si="0"/>
        <v>-21000</v>
      </c>
      <c r="M23" s="187"/>
      <c r="N23" s="186"/>
      <c r="O23" s="186"/>
      <c r="P23" s="186"/>
    </row>
    <row r="24" spans="2:21" x14ac:dyDescent="0.25">
      <c r="B24" s="274"/>
      <c r="C24" s="20"/>
      <c r="D24" s="28" t="s">
        <v>174</v>
      </c>
      <c r="E24" s="22"/>
      <c r="F24" s="53">
        <v>-3000000</v>
      </c>
      <c r="G24" s="22"/>
      <c r="H24" s="49"/>
      <c r="I24" s="149"/>
      <c r="J24" s="191"/>
      <c r="K24" s="192"/>
      <c r="L24" s="191"/>
      <c r="M24" s="187"/>
      <c r="N24" s="186"/>
      <c r="O24" s="186"/>
      <c r="P24" s="186"/>
    </row>
    <row r="25" spans="2:21" x14ac:dyDescent="0.25">
      <c r="B25" s="274"/>
      <c r="C25" s="20"/>
      <c r="D25" s="28" t="str">
        <f>+D17</f>
        <v>Gastos por arriendo de Automóviles (Actualizados)</v>
      </c>
      <c r="E25" s="22"/>
      <c r="F25" s="53">
        <f>-F17</f>
        <v>-1250000</v>
      </c>
      <c r="G25" s="53">
        <f>SUM(F21:F25)</f>
        <v>-12486640</v>
      </c>
      <c r="H25" s="49"/>
      <c r="I25" s="149"/>
      <c r="J25" s="191"/>
      <c r="K25" s="193"/>
      <c r="L25" s="194">
        <f>SUM(L21:L23)</f>
        <v>1136640</v>
      </c>
      <c r="M25" s="187"/>
      <c r="N25" s="186"/>
      <c r="O25" s="186"/>
      <c r="P25" s="186"/>
    </row>
    <row r="26" spans="2:21" x14ac:dyDescent="0.25">
      <c r="B26" s="274"/>
      <c r="C26" s="20"/>
      <c r="D26" s="28"/>
      <c r="E26" s="22"/>
      <c r="F26" s="48"/>
      <c r="G26" s="22"/>
      <c r="H26" s="49"/>
      <c r="I26" s="149"/>
      <c r="J26" s="188"/>
      <c r="K26" s="189"/>
      <c r="L26" s="189"/>
      <c r="M26" s="187"/>
      <c r="N26" s="186"/>
      <c r="O26" s="186"/>
      <c r="P26" s="186"/>
    </row>
    <row r="27" spans="2:21" x14ac:dyDescent="0.25">
      <c r="B27" s="274"/>
      <c r="C27" s="20"/>
      <c r="D27" s="58" t="s">
        <v>110</v>
      </c>
      <c r="E27" s="59"/>
      <c r="F27" s="60"/>
      <c r="G27" s="60">
        <f>SUM(G11:G25)</f>
        <v>7188360</v>
      </c>
      <c r="H27" s="49"/>
      <c r="I27" s="149"/>
      <c r="J27" s="186"/>
      <c r="K27" s="186"/>
      <c r="L27" s="186"/>
      <c r="M27" s="186"/>
      <c r="N27" s="186"/>
      <c r="O27" s="186"/>
      <c r="P27" s="186"/>
    </row>
    <row r="28" spans="2:21" x14ac:dyDescent="0.25">
      <c r="B28" s="274"/>
      <c r="C28" s="20"/>
      <c r="D28" s="23"/>
      <c r="E28" s="18"/>
      <c r="F28" s="32"/>
      <c r="G28" s="32"/>
      <c r="H28" s="49"/>
      <c r="I28" s="149"/>
      <c r="J28" s="186"/>
      <c r="K28" s="186"/>
      <c r="L28" s="186"/>
      <c r="M28" s="186"/>
      <c r="N28" s="186"/>
      <c r="O28" s="186"/>
      <c r="P28" s="186"/>
    </row>
    <row r="29" spans="2:21" x14ac:dyDescent="0.25">
      <c r="B29" s="274"/>
      <c r="C29" s="20"/>
      <c r="D29" s="23" t="s">
        <v>42</v>
      </c>
      <c r="E29" s="61">
        <v>0.255</v>
      </c>
      <c r="F29" s="32"/>
      <c r="G29" s="32">
        <f>ROUND(G27*E29,0)</f>
        <v>1833032</v>
      </c>
      <c r="H29" s="49"/>
      <c r="I29" s="149"/>
      <c r="J29" s="186"/>
      <c r="K29" s="186"/>
      <c r="L29" s="186"/>
      <c r="M29" s="186"/>
      <c r="N29" s="186"/>
      <c r="O29" s="186"/>
      <c r="P29" s="186"/>
    </row>
    <row r="30" spans="2:21" x14ac:dyDescent="0.25">
      <c r="B30" s="274"/>
      <c r="C30" s="20"/>
      <c r="D30" s="23" t="s">
        <v>47</v>
      </c>
      <c r="E30" s="62">
        <v>0.4</v>
      </c>
      <c r="F30" s="32"/>
      <c r="G30" s="32">
        <f>-ROUND(F25*E30,0)</f>
        <v>500000</v>
      </c>
      <c r="H30" s="49"/>
      <c r="I30" s="149"/>
      <c r="J30" s="186"/>
      <c r="K30" s="186"/>
      <c r="L30" s="186"/>
      <c r="M30" s="186"/>
      <c r="N30" s="186"/>
      <c r="O30" s="186"/>
      <c r="P30" s="186"/>
    </row>
    <row r="31" spans="2:21" x14ac:dyDescent="0.25">
      <c r="B31" s="274"/>
      <c r="C31" s="20"/>
      <c r="D31" s="23"/>
      <c r="E31" s="18"/>
      <c r="F31" s="32"/>
      <c r="G31" s="32"/>
      <c r="H31" s="49"/>
      <c r="I31" s="149"/>
      <c r="J31" s="186"/>
      <c r="K31" s="186"/>
      <c r="L31" s="186"/>
      <c r="M31" s="186"/>
      <c r="N31" s="186"/>
      <c r="O31" s="186"/>
      <c r="P31" s="186"/>
    </row>
    <row r="32" spans="2:21" ht="15.75" thickBot="1" x14ac:dyDescent="0.3">
      <c r="B32" s="274"/>
      <c r="C32" s="20"/>
      <c r="D32" s="64" t="s">
        <v>111</v>
      </c>
      <c r="E32" s="65"/>
      <c r="F32" s="66"/>
      <c r="G32" s="66">
        <f>SUM(G29:G30)</f>
        <v>2333032</v>
      </c>
      <c r="H32" s="49"/>
      <c r="I32" s="149"/>
      <c r="J32" s="186"/>
      <c r="K32" s="186"/>
      <c r="L32" s="186"/>
      <c r="M32" s="186"/>
      <c r="N32" s="186"/>
      <c r="O32" s="186">
        <f>+K32-K41</f>
        <v>0</v>
      </c>
      <c r="P32" s="186"/>
    </row>
    <row r="33" spans="2:16" ht="15.75" thickBot="1" x14ac:dyDescent="0.3">
      <c r="B33" s="280"/>
      <c r="C33" s="36"/>
      <c r="D33" s="281"/>
      <c r="E33" s="281"/>
      <c r="F33" s="281"/>
      <c r="G33" s="281"/>
      <c r="H33" s="67"/>
      <c r="I33" s="149"/>
      <c r="J33" s="186"/>
      <c r="K33" s="186"/>
      <c r="L33" s="186"/>
      <c r="M33" s="186"/>
      <c r="N33" s="186"/>
      <c r="O33" s="291" t="e">
        <f>+O32/K16</f>
        <v>#DIV/0!</v>
      </c>
      <c r="P33" s="186"/>
    </row>
    <row r="34" spans="2:16" x14ac:dyDescent="0.25">
      <c r="C34" s="69"/>
      <c r="H34" s="70"/>
      <c r="I34" s="149"/>
      <c r="J34" s="186"/>
      <c r="K34" s="186"/>
      <c r="L34" s="186"/>
      <c r="M34" s="186"/>
      <c r="N34" s="186"/>
      <c r="O34" s="186" t="s">
        <v>112</v>
      </c>
      <c r="P34" s="186"/>
    </row>
    <row r="35" spans="2:16" x14ac:dyDescent="0.25">
      <c r="C35" s="69"/>
      <c r="H35" s="70"/>
      <c r="I35" s="149"/>
      <c r="J35" s="186"/>
      <c r="K35" s="186"/>
      <c r="L35" s="186"/>
      <c r="M35" s="186"/>
      <c r="N35" s="186"/>
      <c r="O35" s="186"/>
      <c r="P35" s="186"/>
    </row>
    <row r="36" spans="2:16" x14ac:dyDescent="0.25">
      <c r="C36" s="69"/>
      <c r="H36" s="70"/>
      <c r="I36" s="149"/>
    </row>
    <row r="37" spans="2:16" x14ac:dyDescent="0.25">
      <c r="C37" s="69"/>
      <c r="H37" s="70"/>
      <c r="I37" s="149"/>
    </row>
    <row r="38" spans="2:16" x14ac:dyDescent="0.25">
      <c r="C38" s="69"/>
      <c r="G38" s="70"/>
      <c r="H38" s="70"/>
      <c r="I38" s="149"/>
    </row>
    <row r="39" spans="2:16" x14ac:dyDescent="0.25">
      <c r="C39" s="69"/>
      <c r="G39" s="70"/>
      <c r="H39" s="70"/>
      <c r="I39" s="149"/>
    </row>
    <row r="40" spans="2:16" x14ac:dyDescent="0.25">
      <c r="C40" s="69"/>
      <c r="D40" s="168"/>
      <c r="E40" s="70"/>
      <c r="F40" s="169"/>
      <c r="G40" s="70"/>
      <c r="H40" s="70"/>
      <c r="I40" s="149"/>
    </row>
    <row r="41" spans="2:16" x14ac:dyDescent="0.25">
      <c r="C41" s="69"/>
      <c r="D41" s="70"/>
      <c r="E41" s="70"/>
      <c r="F41" s="169"/>
      <c r="H41" s="70"/>
      <c r="I41" s="149"/>
    </row>
    <row r="42" spans="2:16" x14ac:dyDescent="0.25">
      <c r="C42" s="69"/>
      <c r="D42" s="70"/>
      <c r="E42" s="70"/>
      <c r="F42" s="169"/>
      <c r="G42" s="70"/>
      <c r="H42" s="70"/>
      <c r="I42" s="149"/>
    </row>
    <row r="43" spans="2:16" x14ac:dyDescent="0.25">
      <c r="C43" s="69"/>
      <c r="H43" s="70"/>
      <c r="I43" s="149"/>
    </row>
    <row r="44" spans="2:16" x14ac:dyDescent="0.25">
      <c r="C44" s="69"/>
      <c r="H44" s="70"/>
      <c r="I44" s="149"/>
    </row>
    <row r="45" spans="2:16" x14ac:dyDescent="0.25">
      <c r="C45" s="69"/>
      <c r="H45" s="70"/>
      <c r="I45" s="149"/>
    </row>
    <row r="46" spans="2:16" x14ac:dyDescent="0.25">
      <c r="C46" s="69"/>
      <c r="H46" s="70"/>
      <c r="I46" s="149"/>
    </row>
    <row r="47" spans="2:16" x14ac:dyDescent="0.25">
      <c r="C47" s="69"/>
      <c r="H47" s="70"/>
      <c r="I47" s="149"/>
    </row>
    <row r="48" spans="2:16" x14ac:dyDescent="0.25">
      <c r="C48" s="69"/>
      <c r="H48" s="70"/>
      <c r="I48" s="149"/>
    </row>
    <row r="49" spans="3:9" x14ac:dyDescent="0.25">
      <c r="C49" s="69"/>
      <c r="H49" s="70"/>
      <c r="I49" s="149"/>
    </row>
    <row r="50" spans="3:9" x14ac:dyDescent="0.25">
      <c r="C50" s="69"/>
      <c r="H50" s="70"/>
      <c r="I50" s="149"/>
    </row>
    <row r="51" spans="3:9" x14ac:dyDescent="0.25">
      <c r="C51" s="69"/>
      <c r="H51" s="70"/>
      <c r="I51" s="149"/>
    </row>
    <row r="52" spans="3:9" x14ac:dyDescent="0.25">
      <c r="C52" s="69"/>
      <c r="H52" s="70"/>
      <c r="I52" s="149"/>
    </row>
    <row r="53" spans="3:9" x14ac:dyDescent="0.25">
      <c r="C53" s="69"/>
      <c r="H53" s="70"/>
      <c r="I53" s="149"/>
    </row>
    <row r="54" spans="3:9" x14ac:dyDescent="0.25">
      <c r="C54" s="69"/>
      <c r="H54" s="70"/>
      <c r="I54" s="149"/>
    </row>
    <row r="55" spans="3:9" x14ac:dyDescent="0.25">
      <c r="C55" s="69"/>
      <c r="H55" s="70"/>
      <c r="I55" s="149"/>
    </row>
    <row r="56" spans="3:9" x14ac:dyDescent="0.25">
      <c r="C56" s="69"/>
      <c r="H56" s="70"/>
      <c r="I56" s="149"/>
    </row>
    <row r="57" spans="3:9" x14ac:dyDescent="0.25">
      <c r="C57" s="69"/>
      <c r="H57" s="70"/>
      <c r="I57" s="149"/>
    </row>
    <row r="58" spans="3:9" x14ac:dyDescent="0.25">
      <c r="C58" s="69"/>
      <c r="H58" s="70"/>
      <c r="I58" s="149"/>
    </row>
  </sheetData>
  <mergeCells count="1">
    <mergeCell ref="D7:G8"/>
  </mergeCells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95"/>
  <sheetViews>
    <sheetView showGridLines="0" tabSelected="1" zoomScale="80" zoomScaleNormal="80" workbookViewId="0">
      <selection activeCell="C3" sqref="C3:C5"/>
    </sheetView>
  </sheetViews>
  <sheetFormatPr baseColWidth="10" defaultColWidth="9.140625" defaultRowHeight="12.75" x14ac:dyDescent="0.2"/>
  <cols>
    <col min="1" max="2" width="9.140625" style="51"/>
    <col min="3" max="3" width="51.42578125" style="51" customWidth="1"/>
    <col min="4" max="4" width="16.5703125" style="51" customWidth="1"/>
    <col min="5" max="5" width="16.42578125" style="51" bestFit="1" customWidth="1"/>
    <col min="6" max="6" width="14.85546875" style="51" customWidth="1"/>
    <col min="7" max="7" width="18" style="51" customWidth="1"/>
    <col min="8" max="8" width="19.7109375" style="51" customWidth="1"/>
    <col min="9" max="9" width="17" style="51" customWidth="1"/>
    <col min="10" max="10" width="11.5703125" style="51" customWidth="1"/>
    <col min="11" max="11" width="12.5703125" style="51" customWidth="1"/>
    <col min="12" max="12" width="11.28515625" style="51" bestFit="1" customWidth="1"/>
    <col min="13" max="13" width="10.85546875" style="51" bestFit="1" customWidth="1"/>
    <col min="14" max="14" width="15.7109375" style="51" bestFit="1" customWidth="1"/>
    <col min="15" max="15" width="13.7109375" style="51" bestFit="1" customWidth="1"/>
    <col min="16" max="16" width="10.85546875" style="51" bestFit="1" customWidth="1"/>
    <col min="17" max="17" width="9.85546875" style="51" bestFit="1" customWidth="1"/>
    <col min="18" max="16384" width="9.140625" style="51"/>
  </cols>
  <sheetData>
    <row r="1" spans="2:19" ht="13.5" thickBot="1" x14ac:dyDescent="0.25"/>
    <row r="2" spans="2:19" ht="13.5" thickBot="1" x14ac:dyDescent="0.25">
      <c r="B2" s="118"/>
      <c r="C2" s="5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2:19" x14ac:dyDescent="0.2">
      <c r="B3" s="121"/>
      <c r="C3" s="5" t="s">
        <v>198</v>
      </c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2:19" x14ac:dyDescent="0.2">
      <c r="B4" s="121"/>
      <c r="C4" s="9" t="s">
        <v>199</v>
      </c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2:19" x14ac:dyDescent="0.2">
      <c r="B5" s="121"/>
      <c r="C5" s="9" t="s">
        <v>200</v>
      </c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2:19" x14ac:dyDescent="0.2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</row>
    <row r="7" spans="2:19" x14ac:dyDescent="0.2">
      <c r="B7" s="121"/>
      <c r="C7" s="124" t="s">
        <v>192</v>
      </c>
      <c r="D7" s="122"/>
      <c r="E7" s="122"/>
      <c r="F7" s="122"/>
      <c r="G7" s="122"/>
      <c r="H7" s="122"/>
      <c r="I7" s="122"/>
      <c r="J7" s="122"/>
      <c r="K7" s="122"/>
      <c r="L7" s="122"/>
      <c r="M7" s="123"/>
    </row>
    <row r="8" spans="2:19" x14ac:dyDescent="0.2"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3"/>
    </row>
    <row r="9" spans="2:19" x14ac:dyDescent="0.2">
      <c r="B9" s="121"/>
      <c r="C9" s="124" t="s">
        <v>113</v>
      </c>
      <c r="D9" s="122"/>
      <c r="E9" s="122"/>
      <c r="F9" s="122"/>
      <c r="G9" s="122"/>
      <c r="H9" s="122"/>
      <c r="I9" s="122"/>
      <c r="J9" s="122"/>
      <c r="K9" s="122"/>
      <c r="L9" s="122"/>
      <c r="M9" s="123"/>
    </row>
    <row r="10" spans="2:19" x14ac:dyDescent="0.2">
      <c r="B10" s="121"/>
      <c r="C10" s="314" t="s">
        <v>50</v>
      </c>
      <c r="D10" s="71"/>
      <c r="E10" s="338" t="s">
        <v>51</v>
      </c>
      <c r="F10" s="338" t="s">
        <v>114</v>
      </c>
      <c r="G10" s="338" t="s">
        <v>53</v>
      </c>
      <c r="H10" s="338" t="s">
        <v>86</v>
      </c>
      <c r="I10" s="341" t="s">
        <v>115</v>
      </c>
      <c r="J10" s="341"/>
      <c r="K10" s="330" t="s">
        <v>116</v>
      </c>
      <c r="L10" s="333" t="s">
        <v>55</v>
      </c>
      <c r="M10" s="123"/>
      <c r="O10" s="56"/>
      <c r="P10" s="56"/>
      <c r="Q10" s="56"/>
      <c r="R10" s="56"/>
      <c r="S10" s="56"/>
    </row>
    <row r="11" spans="2:19" x14ac:dyDescent="0.2">
      <c r="B11" s="121"/>
      <c r="C11" s="315"/>
      <c r="D11" s="73"/>
      <c r="E11" s="339"/>
      <c r="F11" s="339"/>
      <c r="G11" s="339"/>
      <c r="H11" s="339"/>
      <c r="I11" s="335" t="s">
        <v>117</v>
      </c>
      <c r="J11" s="319"/>
      <c r="K11" s="331"/>
      <c r="L11" s="334"/>
      <c r="M11" s="123"/>
      <c r="O11" s="56"/>
      <c r="P11" s="56"/>
      <c r="Q11" s="56"/>
      <c r="R11" s="56"/>
      <c r="S11" s="56"/>
    </row>
    <row r="12" spans="2:19" ht="38.25" customHeight="1" x14ac:dyDescent="0.2">
      <c r="B12" s="121"/>
      <c r="C12" s="295"/>
      <c r="D12" s="73"/>
      <c r="E12" s="339"/>
      <c r="F12" s="339"/>
      <c r="G12" s="339"/>
      <c r="H12" s="339"/>
      <c r="I12" s="74" t="s">
        <v>118</v>
      </c>
      <c r="J12" s="330" t="s">
        <v>119</v>
      </c>
      <c r="K12" s="331"/>
      <c r="L12" s="334"/>
      <c r="M12" s="123"/>
      <c r="O12" s="56"/>
      <c r="P12" s="56"/>
      <c r="Q12" s="56"/>
      <c r="R12" s="56"/>
      <c r="S12" s="56"/>
    </row>
    <row r="13" spans="2:19" x14ac:dyDescent="0.2">
      <c r="B13" s="121"/>
      <c r="C13" s="295"/>
      <c r="D13" s="73"/>
      <c r="E13" s="339"/>
      <c r="F13" s="339"/>
      <c r="G13" s="339"/>
      <c r="H13" s="339"/>
      <c r="I13" s="195">
        <v>0.255</v>
      </c>
      <c r="J13" s="331"/>
      <c r="K13" s="332"/>
      <c r="L13" s="334"/>
      <c r="M13" s="123"/>
      <c r="O13" s="56"/>
      <c r="P13" s="56">
        <v>2400000</v>
      </c>
      <c r="Q13" s="56"/>
      <c r="R13" s="56"/>
      <c r="S13" s="56"/>
    </row>
    <row r="14" spans="2:19" x14ac:dyDescent="0.2">
      <c r="B14" s="121"/>
      <c r="C14" s="295"/>
      <c r="D14" s="73"/>
      <c r="E14" s="339"/>
      <c r="F14" s="339"/>
      <c r="G14" s="339"/>
      <c r="H14" s="340"/>
      <c r="I14" s="196">
        <v>0.342281</v>
      </c>
      <c r="J14" s="332"/>
      <c r="K14" s="197">
        <f>+'Planteamiento Ejercicio n°10'!F21</f>
        <v>0.31578899999999999</v>
      </c>
      <c r="L14" s="334"/>
      <c r="M14" s="123"/>
      <c r="O14" s="56"/>
      <c r="P14" s="292">
        <v>0.01</v>
      </c>
      <c r="Q14" s="56"/>
      <c r="R14" s="56"/>
      <c r="S14" s="56"/>
    </row>
    <row r="15" spans="2:19" x14ac:dyDescent="0.2">
      <c r="B15" s="121"/>
      <c r="C15" s="198" t="s">
        <v>120</v>
      </c>
      <c r="D15" s="199"/>
      <c r="E15" s="95">
        <f>SUM(F15:H15)</f>
        <v>10000000</v>
      </c>
      <c r="F15" s="200">
        <f>+L15</f>
        <v>10000000</v>
      </c>
      <c r="G15" s="95">
        <v>0</v>
      </c>
      <c r="H15" s="200">
        <v>0</v>
      </c>
      <c r="I15" s="95">
        <v>0</v>
      </c>
      <c r="J15" s="201">
        <v>0</v>
      </c>
      <c r="K15" s="200">
        <f>+'Planteamiento Ejercicio n°10'!F20</f>
        <v>2400000</v>
      </c>
      <c r="L15" s="95">
        <f>+'Planteamiento Ejercicio n°10'!F19</f>
        <v>10000000</v>
      </c>
      <c r="M15" s="123"/>
      <c r="O15" s="56"/>
      <c r="P15" s="56">
        <f>P13*P14</f>
        <v>24000</v>
      </c>
      <c r="Q15" s="56"/>
      <c r="R15" s="56"/>
      <c r="S15" s="56"/>
    </row>
    <row r="16" spans="2:19" x14ac:dyDescent="0.2">
      <c r="B16" s="121"/>
      <c r="C16" s="202" t="s">
        <v>121</v>
      </c>
      <c r="D16" s="203">
        <v>2.1999999999999999E-2</v>
      </c>
      <c r="E16" s="113">
        <f>SUM(F16:H16)</f>
        <v>220000</v>
      </c>
      <c r="F16" s="204">
        <f>ROUND(F15*D16,0)</f>
        <v>220000</v>
      </c>
      <c r="G16" s="113"/>
      <c r="H16" s="204"/>
      <c r="I16" s="113"/>
      <c r="J16" s="94"/>
      <c r="K16" s="204">
        <f>ROUND(K15*D16,0)</f>
        <v>52800</v>
      </c>
      <c r="L16" s="113">
        <f>ROUND(L15*D16,0)</f>
        <v>220000</v>
      </c>
      <c r="M16" s="123"/>
      <c r="O16" s="56"/>
      <c r="P16" s="56">
        <f>+P13+P15</f>
        <v>2424000</v>
      </c>
      <c r="Q16" s="56"/>
      <c r="R16" s="56"/>
      <c r="S16" s="56"/>
    </row>
    <row r="17" spans="2:19" x14ac:dyDescent="0.2">
      <c r="B17" s="121"/>
      <c r="C17" s="205" t="s">
        <v>122</v>
      </c>
      <c r="D17" s="206"/>
      <c r="E17" s="207">
        <f>SUM(E15:E16)</f>
        <v>10220000</v>
      </c>
      <c r="F17" s="207">
        <f>SUM(F15:F16)</f>
        <v>10220000</v>
      </c>
      <c r="G17" s="207">
        <f t="shared" ref="G17:J17" si="0">SUM(G15:G16)</f>
        <v>0</v>
      </c>
      <c r="H17" s="207">
        <f t="shared" si="0"/>
        <v>0</v>
      </c>
      <c r="I17" s="207">
        <f t="shared" si="0"/>
        <v>0</v>
      </c>
      <c r="J17" s="207">
        <f t="shared" si="0"/>
        <v>0</v>
      </c>
      <c r="K17" s="207">
        <f>SUM(K15:K16)</f>
        <v>2452800</v>
      </c>
      <c r="L17" s="207">
        <f>SUM(L15:L16)</f>
        <v>10220000</v>
      </c>
      <c r="M17" s="123"/>
      <c r="O17" s="56"/>
      <c r="P17" s="56"/>
      <c r="Q17" s="56"/>
      <c r="R17" s="56"/>
      <c r="S17" s="56"/>
    </row>
    <row r="18" spans="2:19" x14ac:dyDescent="0.2">
      <c r="B18" s="121"/>
      <c r="C18" s="81" t="s">
        <v>61</v>
      </c>
      <c r="D18" s="82"/>
      <c r="E18" s="91"/>
      <c r="F18" s="208"/>
      <c r="G18" s="209"/>
      <c r="H18" s="210"/>
      <c r="I18" s="209"/>
      <c r="J18" s="209"/>
      <c r="K18" s="211"/>
      <c r="L18" s="211"/>
      <c r="M18" s="123"/>
      <c r="O18" s="56"/>
      <c r="P18" s="56"/>
      <c r="Q18" s="56"/>
      <c r="R18" s="56"/>
      <c r="S18" s="56"/>
    </row>
    <row r="19" spans="2:19" x14ac:dyDescent="0.2">
      <c r="B19" s="121"/>
      <c r="C19" s="88" t="s">
        <v>123</v>
      </c>
      <c r="D19" s="82"/>
      <c r="E19" s="91">
        <f>+F19</f>
        <v>-2424000</v>
      </c>
      <c r="F19" s="113">
        <f>-(K15*(1+1%))</f>
        <v>-2424000</v>
      </c>
      <c r="G19" s="86"/>
      <c r="H19" s="91"/>
      <c r="I19" s="86"/>
      <c r="J19" s="86"/>
      <c r="K19" s="90"/>
      <c r="L19" s="90">
        <f>+F19</f>
        <v>-2424000</v>
      </c>
      <c r="M19" s="123"/>
      <c r="O19" s="55"/>
      <c r="P19" s="282"/>
      <c r="Q19" s="282"/>
      <c r="R19" s="56"/>
      <c r="S19" s="56"/>
    </row>
    <row r="20" spans="2:19" x14ac:dyDescent="0.2">
      <c r="B20" s="121"/>
      <c r="C20" s="76" t="s">
        <v>124</v>
      </c>
      <c r="D20" s="58"/>
      <c r="E20" s="80">
        <f>SUM(E17:E19)</f>
        <v>7796000</v>
      </c>
      <c r="F20" s="78">
        <f>SUM(F17:F19)</f>
        <v>7796000</v>
      </c>
      <c r="G20" s="78">
        <f t="shared" ref="G20:J20" si="1">SUM(G17:G19)</f>
        <v>0</v>
      </c>
      <c r="H20" s="78">
        <f t="shared" si="1"/>
        <v>0</v>
      </c>
      <c r="I20" s="78">
        <f t="shared" si="1"/>
        <v>0</v>
      </c>
      <c r="J20" s="78">
        <f t="shared" si="1"/>
        <v>0</v>
      </c>
      <c r="K20" s="78">
        <f>SUM(K17:K19)</f>
        <v>2452800</v>
      </c>
      <c r="L20" s="78">
        <f>SUM(L17:L19)</f>
        <v>7796000</v>
      </c>
      <c r="M20" s="123"/>
      <c r="O20" s="56"/>
      <c r="P20" s="282"/>
      <c r="Q20" s="56"/>
      <c r="R20" s="56"/>
      <c r="S20" s="56"/>
    </row>
    <row r="21" spans="2:19" x14ac:dyDescent="0.2">
      <c r="B21" s="121"/>
      <c r="C21" s="141" t="s">
        <v>61</v>
      </c>
      <c r="D21" s="212"/>
      <c r="E21" s="83"/>
      <c r="F21" s="125"/>
      <c r="G21" s="126"/>
      <c r="H21" s="125"/>
      <c r="I21" s="85"/>
      <c r="J21" s="86"/>
      <c r="K21" s="90"/>
      <c r="L21" s="127"/>
      <c r="M21" s="87"/>
      <c r="O21" s="56"/>
      <c r="P21" s="56"/>
      <c r="Q21" s="56"/>
      <c r="R21" s="56"/>
      <c r="S21" s="56"/>
    </row>
    <row r="22" spans="2:19" x14ac:dyDescent="0.2">
      <c r="B22" s="121"/>
      <c r="C22" s="81" t="s">
        <v>125</v>
      </c>
      <c r="D22" s="82"/>
      <c r="E22" s="83"/>
      <c r="F22" s="125"/>
      <c r="G22" s="126"/>
      <c r="H22" s="125"/>
      <c r="I22" s="85"/>
      <c r="J22" s="86"/>
      <c r="K22" s="90"/>
      <c r="L22" s="127"/>
      <c r="M22" s="87"/>
      <c r="O22" s="56"/>
      <c r="P22" s="56"/>
      <c r="Q22" s="56"/>
      <c r="R22" s="56"/>
      <c r="S22" s="56"/>
    </row>
    <row r="23" spans="2:19" x14ac:dyDescent="0.2">
      <c r="B23" s="121"/>
      <c r="C23" s="88" t="s">
        <v>126</v>
      </c>
      <c r="D23" s="90">
        <f>+D78</f>
        <v>4500000</v>
      </c>
      <c r="E23" s="83"/>
      <c r="F23" s="125"/>
      <c r="G23" s="126"/>
      <c r="H23" s="125"/>
      <c r="I23" s="85"/>
      <c r="J23" s="86"/>
      <c r="K23" s="90"/>
      <c r="L23" s="127"/>
      <c r="M23" s="87"/>
      <c r="O23" s="56"/>
      <c r="P23" s="56"/>
      <c r="Q23" s="56"/>
      <c r="R23" s="56"/>
      <c r="S23" s="56"/>
    </row>
    <row r="24" spans="2:19" x14ac:dyDescent="0.2">
      <c r="B24" s="121"/>
      <c r="C24" s="213" t="s">
        <v>127</v>
      </c>
      <c r="D24" s="214">
        <f>-D23</f>
        <v>-4500000</v>
      </c>
      <c r="E24" s="215">
        <f>SUM(F24:G24)</f>
        <v>-4500000</v>
      </c>
      <c r="F24" s="257">
        <f>+D24</f>
        <v>-4500000</v>
      </c>
      <c r="G24" s="258"/>
      <c r="H24" s="257"/>
      <c r="I24" s="216"/>
      <c r="J24" s="217"/>
      <c r="K24" s="214">
        <f>ROUND(L24*K14,0)</f>
        <v>-1421051</v>
      </c>
      <c r="L24" s="259">
        <f>+D24</f>
        <v>-4500000</v>
      </c>
      <c r="M24" s="87"/>
      <c r="O24" s="56"/>
      <c r="P24" s="56"/>
      <c r="Q24" s="56"/>
      <c r="R24" s="56"/>
      <c r="S24" s="56"/>
    </row>
    <row r="25" spans="2:19" x14ac:dyDescent="0.2">
      <c r="B25" s="121"/>
      <c r="C25" s="213" t="s">
        <v>128</v>
      </c>
      <c r="D25" s="218">
        <f>SUM(D23:D24)</f>
        <v>0</v>
      </c>
      <c r="E25" s="215"/>
      <c r="F25" s="257"/>
      <c r="G25" s="258"/>
      <c r="H25" s="257"/>
      <c r="I25" s="216"/>
      <c r="J25" s="217"/>
      <c r="K25" s="214"/>
      <c r="L25" s="259"/>
      <c r="M25" s="87"/>
      <c r="O25" s="56"/>
      <c r="P25" s="56"/>
      <c r="Q25" s="56"/>
      <c r="R25" s="56"/>
      <c r="S25" s="56"/>
    </row>
    <row r="26" spans="2:19" x14ac:dyDescent="0.2">
      <c r="B26" s="121"/>
      <c r="C26" s="219"/>
      <c r="D26" s="220"/>
      <c r="E26" s="215"/>
      <c r="F26" s="257"/>
      <c r="G26" s="258"/>
      <c r="H26" s="257"/>
      <c r="I26" s="216"/>
      <c r="J26" s="217"/>
      <c r="K26" s="214"/>
      <c r="L26" s="259"/>
      <c r="M26" s="87"/>
      <c r="O26" s="56"/>
      <c r="P26" s="56"/>
      <c r="Q26" s="56"/>
      <c r="R26" s="56"/>
      <c r="S26" s="56"/>
    </row>
    <row r="27" spans="2:19" x14ac:dyDescent="0.2">
      <c r="B27" s="121"/>
      <c r="C27" s="76" t="s">
        <v>129</v>
      </c>
      <c r="D27" s="77"/>
      <c r="E27" s="80">
        <f>SUM(E20:E26)</f>
        <v>3296000</v>
      </c>
      <c r="F27" s="80">
        <f>SUM(F20:F26)</f>
        <v>3296000</v>
      </c>
      <c r="G27" s="80">
        <f t="shared" ref="G27:J27" si="2">SUM(G20:G26)</f>
        <v>0</v>
      </c>
      <c r="H27" s="80">
        <f t="shared" si="2"/>
        <v>0</v>
      </c>
      <c r="I27" s="80">
        <f t="shared" si="2"/>
        <v>0</v>
      </c>
      <c r="J27" s="80">
        <f t="shared" si="2"/>
        <v>0</v>
      </c>
      <c r="K27" s="80">
        <f>SUM(K20:K26)</f>
        <v>1031749</v>
      </c>
      <c r="L27" s="80">
        <f>SUM(L20:L26)</f>
        <v>3296000</v>
      </c>
      <c r="M27" s="123"/>
      <c r="O27" s="56"/>
      <c r="P27" s="282"/>
      <c r="Q27" s="56"/>
      <c r="R27" s="56"/>
      <c r="S27" s="56"/>
    </row>
    <row r="28" spans="2:19" x14ac:dyDescent="0.2">
      <c r="B28" s="121"/>
      <c r="C28" s="213" t="s">
        <v>130</v>
      </c>
      <c r="D28" s="221">
        <v>5.0000000000000001E-3</v>
      </c>
      <c r="E28" s="222">
        <f>SUM(F28:H28)</f>
        <v>16480</v>
      </c>
      <c r="F28" s="222">
        <f>ROUND(F27*$D$28,0)</f>
        <v>16480</v>
      </c>
      <c r="G28" s="222">
        <f>ROUND(G27*$D$28,0)</f>
        <v>0</v>
      </c>
      <c r="H28" s="222">
        <f t="shared" ref="H28:J28" si="3">ROUND(H27*$D$28,0)</f>
        <v>0</v>
      </c>
      <c r="I28" s="222">
        <f t="shared" si="3"/>
        <v>0</v>
      </c>
      <c r="J28" s="222">
        <f t="shared" si="3"/>
        <v>0</v>
      </c>
      <c r="K28" s="222">
        <f>ROUND(K27*$D$28,0)</f>
        <v>5159</v>
      </c>
      <c r="L28" s="222">
        <f>ROUND(L27*$D$28,0)</f>
        <v>16480</v>
      </c>
      <c r="M28" s="87"/>
      <c r="O28" s="56"/>
      <c r="P28" s="56"/>
      <c r="Q28" s="56"/>
      <c r="R28" s="56"/>
      <c r="S28" s="56"/>
    </row>
    <row r="29" spans="2:19" x14ac:dyDescent="0.2">
      <c r="B29" s="121"/>
      <c r="C29" s="76" t="s">
        <v>131</v>
      </c>
      <c r="D29" s="223"/>
      <c r="E29" s="80">
        <f>SUM(F29:H29)</f>
        <v>3312480</v>
      </c>
      <c r="F29" s="80">
        <f>SUM(F27:F28)</f>
        <v>3312480</v>
      </c>
      <c r="G29" s="80">
        <f t="shared" ref="G29:J29" si="4">SUM(G27:G28)</f>
        <v>0</v>
      </c>
      <c r="H29" s="80">
        <f t="shared" si="4"/>
        <v>0</v>
      </c>
      <c r="I29" s="80">
        <f t="shared" si="4"/>
        <v>0</v>
      </c>
      <c r="J29" s="80">
        <f t="shared" si="4"/>
        <v>0</v>
      </c>
      <c r="K29" s="80">
        <f>SUM(K27:K28)</f>
        <v>1036908</v>
      </c>
      <c r="L29" s="80">
        <f>SUM(L27:L28)</f>
        <v>3312480</v>
      </c>
      <c r="M29" s="87"/>
      <c r="O29" s="56"/>
      <c r="P29" s="56"/>
      <c r="Q29" s="56"/>
      <c r="R29" s="56"/>
      <c r="S29" s="56"/>
    </row>
    <row r="30" spans="2:19" x14ac:dyDescent="0.2">
      <c r="B30" s="121"/>
      <c r="C30" s="129" t="s">
        <v>61</v>
      </c>
      <c r="D30" s="220"/>
      <c r="E30" s="215"/>
      <c r="F30" s="257"/>
      <c r="G30" s="258"/>
      <c r="H30" s="257"/>
      <c r="I30" s="216"/>
      <c r="J30" s="217"/>
      <c r="K30" s="214"/>
      <c r="L30" s="259"/>
      <c r="M30" s="87"/>
      <c r="O30" s="56"/>
      <c r="P30" s="56"/>
      <c r="Q30" s="56"/>
      <c r="R30" s="56"/>
      <c r="S30" s="56"/>
    </row>
    <row r="31" spans="2:19" x14ac:dyDescent="0.2">
      <c r="B31" s="121"/>
      <c r="C31" s="219" t="s">
        <v>132</v>
      </c>
      <c r="D31" s="220"/>
      <c r="E31" s="215"/>
      <c r="F31" s="257"/>
      <c r="G31" s="258"/>
      <c r="H31" s="257"/>
      <c r="I31" s="216"/>
      <c r="J31" s="217"/>
      <c r="K31" s="214"/>
      <c r="L31" s="259"/>
      <c r="M31" s="87"/>
      <c r="O31" s="56"/>
      <c r="P31" s="56"/>
      <c r="Q31" s="56"/>
      <c r="R31" s="56"/>
      <c r="S31" s="56"/>
    </row>
    <row r="32" spans="2:19" x14ac:dyDescent="0.2">
      <c r="B32" s="121"/>
      <c r="C32" s="213" t="s">
        <v>126</v>
      </c>
      <c r="D32" s="214">
        <f>+D79</f>
        <v>10500000</v>
      </c>
      <c r="E32" s="215"/>
      <c r="F32" s="257"/>
      <c r="G32" s="258"/>
      <c r="H32" s="257"/>
      <c r="I32" s="216"/>
      <c r="J32" s="217"/>
      <c r="K32" s="214"/>
      <c r="L32" s="259"/>
      <c r="M32" s="87"/>
      <c r="O32" s="56"/>
      <c r="P32" s="282"/>
      <c r="Q32" s="56"/>
      <c r="R32" s="56"/>
      <c r="S32" s="56"/>
    </row>
    <row r="33" spans="2:19" x14ac:dyDescent="0.2">
      <c r="B33" s="121"/>
      <c r="C33" s="213" t="s">
        <v>127</v>
      </c>
      <c r="D33" s="214">
        <f>+E33</f>
        <v>-3312480</v>
      </c>
      <c r="E33" s="215">
        <f>+F33</f>
        <v>-3312480</v>
      </c>
      <c r="F33" s="257">
        <f>-F29</f>
        <v>-3312480</v>
      </c>
      <c r="G33" s="258"/>
      <c r="H33" s="257"/>
      <c r="I33" s="216"/>
      <c r="J33" s="217"/>
      <c r="K33" s="214">
        <f>-K29</f>
        <v>-1036908</v>
      </c>
      <c r="L33" s="259">
        <f>+F33</f>
        <v>-3312480</v>
      </c>
      <c r="M33" s="87"/>
      <c r="N33" s="301"/>
      <c r="O33" s="224">
        <f>+L33*K14</f>
        <v>-1046044.7467199999</v>
      </c>
      <c r="P33" s="282"/>
      <c r="Q33" s="56"/>
      <c r="R33" s="56"/>
      <c r="S33" s="56"/>
    </row>
    <row r="34" spans="2:19" x14ac:dyDescent="0.2">
      <c r="B34" s="121"/>
      <c r="C34" s="213" t="s">
        <v>128</v>
      </c>
      <c r="D34" s="218">
        <f>SUM(D32:D33)</f>
        <v>7187520</v>
      </c>
      <c r="E34" s="215"/>
      <c r="F34" s="257"/>
      <c r="G34" s="258"/>
      <c r="H34" s="257"/>
      <c r="I34" s="216"/>
      <c r="J34" s="217"/>
      <c r="K34" s="214"/>
      <c r="L34" s="259"/>
      <c r="M34" s="87"/>
      <c r="N34" s="301"/>
      <c r="O34" s="224">
        <f>+O33-K33</f>
        <v>-9136.7467199999373</v>
      </c>
      <c r="P34" s="288"/>
      <c r="Q34" s="56"/>
      <c r="R34" s="56"/>
      <c r="S34" s="56"/>
    </row>
    <row r="35" spans="2:19" x14ac:dyDescent="0.2">
      <c r="B35" s="121"/>
      <c r="C35" s="213"/>
      <c r="D35" s="214"/>
      <c r="E35" s="215"/>
      <c r="F35" s="257"/>
      <c r="G35" s="258"/>
      <c r="H35" s="257"/>
      <c r="I35" s="216"/>
      <c r="J35" s="217"/>
      <c r="K35" s="214"/>
      <c r="L35" s="259"/>
      <c r="M35" s="87"/>
      <c r="N35" s="301"/>
      <c r="O35" s="56"/>
      <c r="P35" s="56"/>
      <c r="Q35" s="56"/>
      <c r="R35" s="56"/>
      <c r="S35" s="56"/>
    </row>
    <row r="36" spans="2:19" x14ac:dyDescent="0.2">
      <c r="B36" s="121"/>
      <c r="C36" s="76" t="s">
        <v>133</v>
      </c>
      <c r="D36" s="77"/>
      <c r="E36" s="80">
        <f t="shared" ref="E36:L36" si="5">SUM(E29:E35)</f>
        <v>0</v>
      </c>
      <c r="F36" s="80">
        <f t="shared" si="5"/>
        <v>0</v>
      </c>
      <c r="G36" s="80">
        <f t="shared" si="5"/>
        <v>0</v>
      </c>
      <c r="H36" s="80">
        <f t="shared" si="5"/>
        <v>0</v>
      </c>
      <c r="I36" s="80">
        <f t="shared" si="5"/>
        <v>0</v>
      </c>
      <c r="J36" s="80">
        <f t="shared" si="5"/>
        <v>0</v>
      </c>
      <c r="K36" s="80">
        <f t="shared" si="5"/>
        <v>0</v>
      </c>
      <c r="L36" s="80">
        <f t="shared" si="5"/>
        <v>0</v>
      </c>
      <c r="M36" s="123"/>
      <c r="N36" s="301"/>
      <c r="O36" s="56"/>
      <c r="P36" s="282"/>
      <c r="Q36" s="56"/>
      <c r="R36" s="56"/>
      <c r="S36" s="56"/>
    </row>
    <row r="37" spans="2:19" x14ac:dyDescent="0.2">
      <c r="B37" s="121"/>
      <c r="C37" s="213" t="s">
        <v>134</v>
      </c>
      <c r="D37" s="221">
        <v>2E-3</v>
      </c>
      <c r="E37" s="222">
        <f>SUM(F37:H37)</f>
        <v>0</v>
      </c>
      <c r="F37" s="222">
        <f>ROUND(F36*$D$37,0)</f>
        <v>0</v>
      </c>
      <c r="G37" s="222">
        <f t="shared" ref="G37:L37" si="6">ROUND(G36*$D$37,0)</f>
        <v>0</v>
      </c>
      <c r="H37" s="222">
        <f t="shared" si="6"/>
        <v>0</v>
      </c>
      <c r="I37" s="222">
        <f t="shared" si="6"/>
        <v>0</v>
      </c>
      <c r="J37" s="222">
        <f t="shared" si="6"/>
        <v>0</v>
      </c>
      <c r="K37" s="222">
        <f t="shared" si="6"/>
        <v>0</v>
      </c>
      <c r="L37" s="222">
        <f t="shared" si="6"/>
        <v>0</v>
      </c>
      <c r="M37" s="87"/>
      <c r="N37" s="301"/>
      <c r="O37" s="56"/>
      <c r="P37" s="56"/>
      <c r="Q37" s="56"/>
      <c r="R37" s="56"/>
      <c r="S37" s="56"/>
    </row>
    <row r="38" spans="2:19" x14ac:dyDescent="0.2">
      <c r="B38" s="121"/>
      <c r="C38" s="76" t="s">
        <v>135</v>
      </c>
      <c r="D38" s="223"/>
      <c r="E38" s="80">
        <f>SUM(F38:H38)</f>
        <v>0</v>
      </c>
      <c r="F38" s="80">
        <f>SUM(F36:F37)</f>
        <v>0</v>
      </c>
      <c r="G38" s="80">
        <f t="shared" ref="G38:L38" si="7">SUM(G36:G37)</f>
        <v>0</v>
      </c>
      <c r="H38" s="80">
        <f t="shared" si="7"/>
        <v>0</v>
      </c>
      <c r="I38" s="80">
        <f t="shared" si="7"/>
        <v>0</v>
      </c>
      <c r="J38" s="80">
        <f t="shared" si="7"/>
        <v>0</v>
      </c>
      <c r="K38" s="80">
        <f t="shared" si="7"/>
        <v>0</v>
      </c>
      <c r="L38" s="80">
        <f t="shared" si="7"/>
        <v>0</v>
      </c>
      <c r="M38" s="87"/>
      <c r="N38" s="301"/>
      <c r="O38" s="56"/>
      <c r="P38" s="56"/>
      <c r="Q38" s="56"/>
      <c r="R38" s="56"/>
      <c r="S38" s="56"/>
    </row>
    <row r="39" spans="2:19" x14ac:dyDescent="0.2">
      <c r="B39" s="121"/>
      <c r="C39" s="81"/>
      <c r="D39" s="220"/>
      <c r="E39" s="211"/>
      <c r="F39" s="210"/>
      <c r="G39" s="209"/>
      <c r="H39" s="210"/>
      <c r="I39" s="209"/>
      <c r="J39" s="209"/>
      <c r="K39" s="211"/>
      <c r="L39" s="211"/>
      <c r="M39" s="87"/>
      <c r="N39" s="301"/>
      <c r="O39" s="56"/>
      <c r="P39" s="56"/>
      <c r="Q39" s="56"/>
      <c r="R39" s="56"/>
      <c r="S39" s="56"/>
    </row>
    <row r="40" spans="2:19" x14ac:dyDescent="0.2">
      <c r="B40" s="121"/>
      <c r="C40" s="219" t="s">
        <v>59</v>
      </c>
      <c r="D40" s="220"/>
      <c r="E40" s="215"/>
      <c r="F40" s="257"/>
      <c r="G40" s="258"/>
      <c r="H40" s="257"/>
      <c r="I40" s="216"/>
      <c r="J40" s="217"/>
      <c r="K40" s="214"/>
      <c r="L40" s="259"/>
      <c r="M40" s="87"/>
      <c r="N40" s="301"/>
      <c r="O40" s="56"/>
      <c r="P40" s="56"/>
      <c r="Q40" s="56"/>
      <c r="R40" s="56"/>
      <c r="S40" s="56"/>
    </row>
    <row r="41" spans="2:19" s="300" customFormat="1" x14ac:dyDescent="0.2">
      <c r="B41" s="302"/>
      <c r="C41" s="213" t="s">
        <v>197</v>
      </c>
      <c r="D41" s="220"/>
      <c r="E41" s="217">
        <f>SUM(F41:H41)</f>
        <v>3000000</v>
      </c>
      <c r="F41" s="257"/>
      <c r="G41" s="258"/>
      <c r="H41" s="257">
        <f>-'Desarrollo Ejercicio n°10 A'!F24</f>
        <v>3000000</v>
      </c>
      <c r="I41" s="216"/>
      <c r="J41" s="217"/>
      <c r="K41" s="214"/>
      <c r="L41" s="259"/>
      <c r="M41" s="303"/>
    </row>
    <row r="42" spans="2:19" x14ac:dyDescent="0.2">
      <c r="B42" s="121"/>
      <c r="C42" s="213" t="s">
        <v>177</v>
      </c>
      <c r="D42" s="225"/>
      <c r="E42" s="214"/>
      <c r="F42" s="226"/>
      <c r="G42" s="217"/>
      <c r="H42" s="226"/>
      <c r="I42" s="217">
        <f>+'Desarrollo Ejercicio n°10 A'!G29</f>
        <v>1833032</v>
      </c>
      <c r="J42" s="217"/>
      <c r="K42" s="214"/>
      <c r="L42" s="214"/>
      <c r="M42" s="123"/>
    </row>
    <row r="43" spans="2:19" x14ac:dyDescent="0.2">
      <c r="B43" s="121"/>
      <c r="C43" s="213" t="s">
        <v>136</v>
      </c>
      <c r="D43" s="225"/>
      <c r="E43" s="214"/>
      <c r="F43" s="226"/>
      <c r="G43" s="217"/>
      <c r="H43" s="226"/>
      <c r="I43" s="217">
        <f>ROUND(2000000*0.342281,0)</f>
        <v>684562</v>
      </c>
      <c r="J43" s="217"/>
      <c r="K43" s="214"/>
      <c r="L43" s="214"/>
      <c r="M43" s="123"/>
    </row>
    <row r="44" spans="2:19" x14ac:dyDescent="0.2">
      <c r="B44" s="121"/>
      <c r="C44" s="213" t="s">
        <v>137</v>
      </c>
      <c r="D44" s="227"/>
      <c r="E44" s="217">
        <f>SUM(F44:H44)</f>
        <v>10023255</v>
      </c>
      <c r="F44" s="217">
        <f>+D91</f>
        <v>10023255</v>
      </c>
      <c r="G44" s="217"/>
      <c r="H44" s="226"/>
      <c r="I44" s="217"/>
      <c r="J44" s="217"/>
      <c r="K44" s="214"/>
      <c r="L44" s="214"/>
      <c r="M44" s="123"/>
    </row>
    <row r="45" spans="2:19" x14ac:dyDescent="0.2">
      <c r="B45" s="121"/>
      <c r="C45" s="213" t="s">
        <v>138</v>
      </c>
      <c r="D45" s="225"/>
      <c r="E45" s="214">
        <f>+G45</f>
        <v>3570000</v>
      </c>
      <c r="F45" s="226"/>
      <c r="G45" s="217">
        <f>+F70</f>
        <v>3570000</v>
      </c>
      <c r="H45" s="226"/>
      <c r="I45" s="217"/>
      <c r="J45" s="217"/>
      <c r="K45" s="214"/>
      <c r="L45" s="214"/>
      <c r="M45" s="123"/>
    </row>
    <row r="46" spans="2:19" x14ac:dyDescent="0.2">
      <c r="B46" s="121"/>
      <c r="C46" s="228"/>
      <c r="D46" s="229"/>
      <c r="E46" s="229"/>
      <c r="F46" s="226"/>
      <c r="G46" s="217"/>
      <c r="H46" s="226"/>
      <c r="I46" s="217"/>
      <c r="J46" s="217"/>
      <c r="K46" s="214"/>
      <c r="L46" s="214"/>
      <c r="M46" s="123"/>
    </row>
    <row r="47" spans="2:19" x14ac:dyDescent="0.2">
      <c r="B47" s="121"/>
      <c r="C47" s="230" t="s">
        <v>62</v>
      </c>
      <c r="D47" s="223"/>
      <c r="E47" s="231">
        <f t="shared" ref="E47:L47" si="8">SUM(E38:E46)</f>
        <v>16593255</v>
      </c>
      <c r="F47" s="231">
        <f t="shared" si="8"/>
        <v>10023255</v>
      </c>
      <c r="G47" s="231">
        <f t="shared" si="8"/>
        <v>3570000</v>
      </c>
      <c r="H47" s="231">
        <f t="shared" si="8"/>
        <v>3000000</v>
      </c>
      <c r="I47" s="231">
        <f t="shared" si="8"/>
        <v>2517594</v>
      </c>
      <c r="J47" s="231">
        <f t="shared" si="8"/>
        <v>0</v>
      </c>
      <c r="K47" s="231">
        <f t="shared" si="8"/>
        <v>0</v>
      </c>
      <c r="L47" s="231">
        <f t="shared" si="8"/>
        <v>0</v>
      </c>
      <c r="M47" s="123"/>
    </row>
    <row r="48" spans="2:19" x14ac:dyDescent="0.2">
      <c r="B48" s="121"/>
      <c r="C48" s="219" t="s">
        <v>61</v>
      </c>
      <c r="D48" s="225"/>
      <c r="E48" s="232"/>
      <c r="F48" s="226"/>
      <c r="G48" s="232"/>
      <c r="H48" s="226"/>
      <c r="I48" s="232"/>
      <c r="J48" s="232"/>
      <c r="K48" s="232"/>
      <c r="L48" s="232"/>
      <c r="M48" s="123"/>
    </row>
    <row r="49" spans="2:13" x14ac:dyDescent="0.2">
      <c r="B49" s="121"/>
      <c r="C49" s="219" t="s">
        <v>139</v>
      </c>
      <c r="D49" s="225"/>
      <c r="E49" s="217"/>
      <c r="F49" s="226"/>
      <c r="G49" s="217"/>
      <c r="H49" s="226"/>
      <c r="I49" s="217"/>
      <c r="J49" s="217"/>
      <c r="K49" s="217"/>
      <c r="L49" s="217"/>
      <c r="M49" s="123"/>
    </row>
    <row r="50" spans="2:13" x14ac:dyDescent="0.2">
      <c r="B50" s="121"/>
      <c r="C50" s="213" t="s">
        <v>128</v>
      </c>
      <c r="D50" s="214">
        <f>+H79</f>
        <v>7201895</v>
      </c>
      <c r="E50" s="217">
        <f>SUM(F50:H50)</f>
        <v>-7201895</v>
      </c>
      <c r="F50" s="226">
        <f>-D50-H50</f>
        <v>-4201895</v>
      </c>
      <c r="G50" s="217"/>
      <c r="H50" s="226">
        <f>-H47</f>
        <v>-3000000</v>
      </c>
      <c r="I50" s="217">
        <f>+F50*I14</f>
        <v>-1438228.822495</v>
      </c>
      <c r="J50" s="260"/>
      <c r="K50" s="260"/>
      <c r="L50" s="260"/>
      <c r="M50" s="123"/>
    </row>
    <row r="51" spans="2:13" x14ac:dyDescent="0.2">
      <c r="B51" s="121"/>
      <c r="C51" s="129" t="s">
        <v>140</v>
      </c>
      <c r="D51" s="96">
        <f>SUM(D50:D50)</f>
        <v>7201895</v>
      </c>
      <c r="E51" s="128"/>
      <c r="F51" s="122"/>
      <c r="G51" s="128"/>
      <c r="H51" s="122"/>
      <c r="I51" s="128"/>
      <c r="J51" s="128"/>
      <c r="K51" s="128"/>
      <c r="L51" s="128"/>
      <c r="M51" s="123"/>
    </row>
    <row r="52" spans="2:13" x14ac:dyDescent="0.2">
      <c r="B52" s="121"/>
      <c r="C52" s="129"/>
      <c r="D52" s="211"/>
      <c r="E52" s="128"/>
      <c r="F52" s="122"/>
      <c r="G52" s="128"/>
      <c r="H52" s="122"/>
      <c r="I52" s="128"/>
      <c r="J52" s="128"/>
      <c r="K52" s="128"/>
      <c r="L52" s="128"/>
      <c r="M52" s="123"/>
    </row>
    <row r="53" spans="2:13" x14ac:dyDescent="0.2">
      <c r="B53" s="121"/>
      <c r="C53" s="129" t="s">
        <v>61</v>
      </c>
      <c r="D53" s="211"/>
      <c r="E53" s="128"/>
      <c r="F53" s="122"/>
      <c r="G53" s="128"/>
      <c r="H53" s="122"/>
      <c r="I53" s="128"/>
      <c r="J53" s="128"/>
      <c r="K53" s="128"/>
      <c r="L53" s="128"/>
      <c r="M53" s="123"/>
    </row>
    <row r="54" spans="2:13" x14ac:dyDescent="0.2">
      <c r="B54" s="121"/>
      <c r="C54" s="130" t="s">
        <v>21</v>
      </c>
      <c r="D54" s="90">
        <f>-'Desarrollo Ejercicio n°10 A'!F18</f>
        <v>-150000</v>
      </c>
      <c r="E54" s="128"/>
      <c r="F54" s="122"/>
      <c r="G54" s="128"/>
      <c r="H54" s="122"/>
      <c r="I54" s="217">
        <f>ROUND(D54*I14,0)</f>
        <v>-51342</v>
      </c>
      <c r="J54" s="128"/>
      <c r="K54" s="128"/>
      <c r="L54" s="128"/>
      <c r="M54" s="123"/>
    </row>
    <row r="55" spans="2:13" x14ac:dyDescent="0.2">
      <c r="B55" s="121"/>
      <c r="C55" s="130"/>
      <c r="D55" s="131"/>
      <c r="E55" s="128"/>
      <c r="F55" s="122"/>
      <c r="G55" s="128"/>
      <c r="H55" s="122"/>
      <c r="I55" s="128"/>
      <c r="J55" s="128"/>
      <c r="K55" s="128"/>
      <c r="L55" s="128"/>
      <c r="M55" s="123"/>
    </row>
    <row r="56" spans="2:13" x14ac:dyDescent="0.2">
      <c r="B56" s="121"/>
      <c r="C56" s="76" t="s">
        <v>67</v>
      </c>
      <c r="D56" s="77"/>
      <c r="E56" s="80">
        <f>SUM(E47:E55)</f>
        <v>9391360</v>
      </c>
      <c r="F56" s="79">
        <f>SUM(F47:F55)</f>
        <v>5821360</v>
      </c>
      <c r="G56" s="80">
        <f>SUM(G47:G55)</f>
        <v>3570000</v>
      </c>
      <c r="H56" s="79">
        <f>SUM(H47:H55)</f>
        <v>0</v>
      </c>
      <c r="I56" s="80">
        <f>SUM(I47:I55)</f>
        <v>1028023.177505</v>
      </c>
      <c r="J56" s="80">
        <f t="shared" ref="J56:L56" si="9">SUM(J47:J55)</f>
        <v>0</v>
      </c>
      <c r="K56" s="80">
        <f t="shared" si="9"/>
        <v>0</v>
      </c>
      <c r="L56" s="80">
        <f t="shared" si="9"/>
        <v>0</v>
      </c>
      <c r="M56" s="123"/>
    </row>
    <row r="57" spans="2:13" x14ac:dyDescent="0.2">
      <c r="B57" s="121"/>
      <c r="C57" s="97"/>
      <c r="D57" s="97"/>
      <c r="E57" s="53"/>
      <c r="F57" s="53"/>
      <c r="G57" s="53"/>
      <c r="H57" s="53"/>
      <c r="I57" s="53"/>
      <c r="J57" s="53"/>
      <c r="K57" s="53"/>
      <c r="L57" s="53"/>
      <c r="M57" s="123"/>
    </row>
    <row r="58" spans="2:13" x14ac:dyDescent="0.2">
      <c r="B58" s="121"/>
      <c r="C58" s="124" t="s">
        <v>141</v>
      </c>
      <c r="D58" s="132" t="s">
        <v>142</v>
      </c>
      <c r="E58" s="132" t="s">
        <v>143</v>
      </c>
      <c r="F58" s="122"/>
      <c r="G58" s="122"/>
      <c r="H58" s="122"/>
      <c r="I58" s="122"/>
      <c r="J58" s="122"/>
      <c r="K58" s="122"/>
      <c r="L58" s="122"/>
      <c r="M58" s="123"/>
    </row>
    <row r="59" spans="2:13" x14ac:dyDescent="0.2">
      <c r="B59" s="121"/>
      <c r="C59" s="124"/>
      <c r="D59" s="132"/>
      <c r="E59" s="132"/>
      <c r="F59" s="122"/>
      <c r="G59" s="122"/>
      <c r="H59" s="122"/>
      <c r="I59" s="122"/>
      <c r="J59" s="122"/>
      <c r="K59" s="122"/>
      <c r="L59" s="122"/>
      <c r="M59" s="123"/>
    </row>
    <row r="60" spans="2:13" x14ac:dyDescent="0.2">
      <c r="B60" s="121"/>
      <c r="C60" s="137" t="s">
        <v>144</v>
      </c>
      <c r="D60" s="261">
        <v>0.3</v>
      </c>
      <c r="E60" s="261">
        <v>0.7</v>
      </c>
      <c r="F60" s="122"/>
      <c r="G60" s="122"/>
      <c r="H60" s="122"/>
      <c r="I60" s="122"/>
      <c r="J60" s="122"/>
      <c r="K60" s="122"/>
      <c r="L60" s="122"/>
      <c r="M60" s="123"/>
    </row>
    <row r="61" spans="2:13" x14ac:dyDescent="0.2">
      <c r="B61" s="121"/>
      <c r="C61" s="122" t="s">
        <v>145</v>
      </c>
      <c r="D61" s="91">
        <f>(-$D$24-$D$33)*30%</f>
        <v>2343744</v>
      </c>
      <c r="E61" s="91">
        <f>(-$D$24-$D$33)*70%</f>
        <v>5468736</v>
      </c>
      <c r="F61" s="122"/>
      <c r="G61" s="122"/>
      <c r="H61" s="122"/>
      <c r="I61" s="122"/>
      <c r="J61" s="122"/>
      <c r="K61" s="122"/>
      <c r="L61" s="122"/>
      <c r="M61" s="123"/>
    </row>
    <row r="62" spans="2:13" x14ac:dyDescent="0.2">
      <c r="B62" s="121"/>
      <c r="C62" s="122" t="s">
        <v>146</v>
      </c>
      <c r="D62" s="91">
        <f>-F50*30%</f>
        <v>1260568.5</v>
      </c>
      <c r="E62" s="91">
        <f>-F50*70%</f>
        <v>2941326.5</v>
      </c>
      <c r="F62" s="122"/>
      <c r="G62" s="122"/>
      <c r="H62" s="122"/>
      <c r="I62" s="122"/>
      <c r="J62" s="122"/>
      <c r="K62" s="122"/>
      <c r="L62" s="122"/>
      <c r="M62" s="123"/>
    </row>
    <row r="63" spans="2:13" x14ac:dyDescent="0.2">
      <c r="B63" s="121"/>
      <c r="C63" s="122"/>
      <c r="D63" s="135"/>
      <c r="E63" s="135"/>
      <c r="F63" s="122"/>
      <c r="G63" s="122"/>
      <c r="H63" s="122"/>
      <c r="I63" s="122"/>
      <c r="J63" s="122"/>
      <c r="K63" s="122"/>
      <c r="L63" s="122"/>
      <c r="M63" s="123"/>
    </row>
    <row r="64" spans="2:13" x14ac:dyDescent="0.2">
      <c r="B64" s="121"/>
      <c r="C64" s="136" t="s">
        <v>147</v>
      </c>
      <c r="D64" s="79">
        <f>SUM(D61:D63)</f>
        <v>3604312.5</v>
      </c>
      <c r="E64" s="78">
        <f>SUM(E61:E63)</f>
        <v>8410062.5</v>
      </c>
      <c r="F64" s="122"/>
      <c r="G64" s="122"/>
      <c r="H64" s="122"/>
      <c r="I64" s="122"/>
      <c r="J64" s="122"/>
      <c r="K64" s="122"/>
      <c r="L64" s="122"/>
      <c r="M64" s="123"/>
    </row>
    <row r="65" spans="2:13" x14ac:dyDescent="0.2">
      <c r="B65" s="121"/>
      <c r="C65" s="124"/>
      <c r="D65" s="233"/>
      <c r="E65" s="233"/>
      <c r="F65" s="122"/>
      <c r="G65" s="122"/>
      <c r="H65" s="122"/>
      <c r="I65" s="122"/>
      <c r="J65" s="122"/>
      <c r="K65" s="122"/>
      <c r="L65" s="122"/>
      <c r="M65" s="123"/>
    </row>
    <row r="66" spans="2:13" x14ac:dyDescent="0.2">
      <c r="B66" s="121"/>
      <c r="C66" s="124"/>
      <c r="D66" s="233"/>
      <c r="E66" s="233"/>
      <c r="F66" s="122"/>
      <c r="G66" s="122"/>
      <c r="H66" s="122"/>
      <c r="I66" s="122"/>
      <c r="J66" s="122"/>
      <c r="K66" s="122"/>
      <c r="L66" s="122"/>
      <c r="M66" s="123"/>
    </row>
    <row r="67" spans="2:13" x14ac:dyDescent="0.2">
      <c r="B67" s="121"/>
      <c r="C67" s="137" t="s">
        <v>73</v>
      </c>
      <c r="D67" s="233"/>
      <c r="E67" s="233"/>
      <c r="F67" s="122"/>
      <c r="G67" s="122"/>
      <c r="H67" s="122"/>
      <c r="I67" s="122"/>
      <c r="J67" s="122"/>
      <c r="K67" s="122"/>
      <c r="L67" s="122"/>
      <c r="M67" s="123"/>
    </row>
    <row r="68" spans="2:13" x14ac:dyDescent="0.2">
      <c r="B68" s="121"/>
      <c r="C68" s="97"/>
      <c r="D68" s="97"/>
      <c r="E68" s="97"/>
      <c r="F68" s="122"/>
      <c r="G68" s="122"/>
      <c r="H68" s="122"/>
      <c r="I68" s="122"/>
      <c r="J68" s="122"/>
      <c r="K68" s="122"/>
      <c r="L68" s="122"/>
      <c r="M68" s="123"/>
    </row>
    <row r="69" spans="2:13" x14ac:dyDescent="0.2">
      <c r="B69" s="121"/>
      <c r="C69" s="101" t="s">
        <v>74</v>
      </c>
      <c r="D69" s="296" t="s">
        <v>75</v>
      </c>
      <c r="E69" s="296" t="s">
        <v>76</v>
      </c>
      <c r="F69" s="293" t="s">
        <v>53</v>
      </c>
      <c r="G69" s="122"/>
      <c r="H69" s="122"/>
      <c r="I69" s="122"/>
      <c r="J69" s="122"/>
      <c r="K69" s="122"/>
      <c r="L69" s="122"/>
      <c r="M69" s="123"/>
    </row>
    <row r="70" spans="2:13" x14ac:dyDescent="0.2">
      <c r="B70" s="121"/>
      <c r="C70" s="103">
        <f>-+'Planteamiento Ejercicio n°10'!G68*3</f>
        <v>15300000</v>
      </c>
      <c r="D70" s="104">
        <f>+C70/10</f>
        <v>1530000</v>
      </c>
      <c r="E70" s="104">
        <f>-+'Desarrollo Ejercicio n°10 A'!F22</f>
        <v>5100000</v>
      </c>
      <c r="F70" s="105">
        <f>-+'Planteamiento Ejercicio n°10'!G68-D70</f>
        <v>3570000</v>
      </c>
      <c r="G70" s="122"/>
      <c r="H70" s="122"/>
      <c r="I70" s="122"/>
      <c r="J70" s="122"/>
      <c r="K70" s="122"/>
      <c r="L70" s="122"/>
      <c r="M70" s="123"/>
    </row>
    <row r="71" spans="2:13" x14ac:dyDescent="0.2">
      <c r="B71" s="121"/>
      <c r="C71" s="234"/>
      <c r="D71" s="234"/>
      <c r="E71" s="234"/>
      <c r="F71" s="234"/>
      <c r="G71" s="122"/>
      <c r="H71" s="122"/>
      <c r="I71" s="122"/>
      <c r="J71" s="122"/>
      <c r="K71" s="122"/>
      <c r="L71" s="122"/>
      <c r="M71" s="123"/>
    </row>
    <row r="72" spans="2:13" x14ac:dyDescent="0.2">
      <c r="B72" s="121"/>
      <c r="C72" s="97"/>
      <c r="D72" s="97"/>
      <c r="E72" s="97"/>
      <c r="F72" s="122"/>
      <c r="G72" s="122"/>
      <c r="H72" s="122"/>
      <c r="I72" s="122"/>
      <c r="J72" s="122"/>
      <c r="K72" s="122"/>
      <c r="L72" s="122"/>
      <c r="M72" s="123"/>
    </row>
    <row r="73" spans="2:13" ht="38.25" x14ac:dyDescent="0.2">
      <c r="B73" s="121"/>
      <c r="C73" s="294" t="s">
        <v>77</v>
      </c>
      <c r="D73" s="74" t="s">
        <v>78</v>
      </c>
      <c r="E73" s="71" t="s">
        <v>79</v>
      </c>
      <c r="F73" s="122"/>
      <c r="G73" s="122"/>
      <c r="H73" s="122"/>
      <c r="I73" s="125"/>
      <c r="J73" s="122"/>
      <c r="K73" s="122"/>
      <c r="L73" s="122"/>
      <c r="M73" s="123"/>
    </row>
    <row r="74" spans="2:13" x14ac:dyDescent="0.2">
      <c r="B74" s="121"/>
      <c r="C74" s="139">
        <v>2000000</v>
      </c>
      <c r="D74" s="107">
        <v>0.342281</v>
      </c>
      <c r="E74" s="140">
        <f>C74*D74</f>
        <v>684562</v>
      </c>
      <c r="F74" s="122"/>
      <c r="G74" s="122"/>
      <c r="H74" s="122"/>
      <c r="I74" s="262"/>
      <c r="J74" s="122"/>
      <c r="K74" s="122"/>
      <c r="L74" s="122"/>
      <c r="M74" s="123"/>
    </row>
    <row r="75" spans="2:13" x14ac:dyDescent="0.2">
      <c r="B75" s="121"/>
      <c r="C75" s="262"/>
      <c r="D75" s="97"/>
      <c r="E75" s="262"/>
      <c r="F75" s="122"/>
      <c r="G75" s="122"/>
      <c r="H75" s="122"/>
      <c r="I75" s="262"/>
      <c r="J75" s="122"/>
      <c r="K75" s="122"/>
      <c r="L75" s="122"/>
      <c r="M75" s="123"/>
    </row>
    <row r="76" spans="2:13" x14ac:dyDescent="0.2">
      <c r="B76" s="121"/>
      <c r="C76" s="97"/>
      <c r="D76" s="97"/>
      <c r="E76" s="97"/>
      <c r="F76" s="97"/>
      <c r="G76" s="97"/>
      <c r="H76" s="122"/>
      <c r="I76" s="122"/>
      <c r="J76" s="122"/>
      <c r="K76" s="122"/>
      <c r="L76" s="122"/>
      <c r="M76" s="123"/>
    </row>
    <row r="77" spans="2:13" ht="25.5" x14ac:dyDescent="0.2">
      <c r="B77" s="121"/>
      <c r="C77" s="122"/>
      <c r="D77" s="297" t="s">
        <v>148</v>
      </c>
      <c r="E77" s="297" t="s">
        <v>149</v>
      </c>
      <c r="F77" s="235" t="s">
        <v>150</v>
      </c>
      <c r="G77" s="297" t="s">
        <v>81</v>
      </c>
      <c r="H77" s="74" t="s">
        <v>151</v>
      </c>
      <c r="I77" s="122"/>
      <c r="J77" s="122"/>
      <c r="K77" s="122"/>
      <c r="L77" s="122"/>
      <c r="M77" s="123"/>
    </row>
    <row r="78" spans="2:13" x14ac:dyDescent="0.2">
      <c r="B78" s="121"/>
      <c r="C78" s="263" t="s">
        <v>152</v>
      </c>
      <c r="D78" s="201">
        <f>15000000*30%</f>
        <v>4500000</v>
      </c>
      <c r="E78" s="200">
        <f>+D24</f>
        <v>-4500000</v>
      </c>
      <c r="F78" s="95">
        <f>+D78+E78</f>
        <v>0</v>
      </c>
      <c r="G78" s="236">
        <v>8.0000000000000002E-3</v>
      </c>
      <c r="H78" s="237">
        <f>ROUND(F78*G78,0)+F78</f>
        <v>0</v>
      </c>
      <c r="I78" s="122"/>
      <c r="J78" s="122"/>
      <c r="K78" s="122"/>
      <c r="L78" s="122"/>
      <c r="M78" s="123"/>
    </row>
    <row r="79" spans="2:13" x14ac:dyDescent="0.2">
      <c r="B79" s="121"/>
      <c r="C79" s="264" t="s">
        <v>153</v>
      </c>
      <c r="D79" s="94">
        <f>15000000*70%</f>
        <v>10500000</v>
      </c>
      <c r="E79" s="204">
        <f>+D33</f>
        <v>-3312480</v>
      </c>
      <c r="F79" s="113">
        <f>+D79+E79</f>
        <v>7187520</v>
      </c>
      <c r="G79" s="238">
        <v>2E-3</v>
      </c>
      <c r="H79" s="239">
        <f>ROUND(F79*G79,0)+F79</f>
        <v>7201895</v>
      </c>
      <c r="I79" s="122"/>
      <c r="J79" s="122"/>
      <c r="K79" s="122"/>
      <c r="L79" s="122"/>
      <c r="M79" s="123"/>
    </row>
    <row r="80" spans="2:13" x14ac:dyDescent="0.2">
      <c r="B80" s="121"/>
      <c r="C80" s="97"/>
      <c r="D80" s="97"/>
      <c r="E80" s="122"/>
      <c r="F80" s="122"/>
      <c r="G80" s="97"/>
      <c r="H80" s="240">
        <f>SUM(H78:H79)</f>
        <v>7201895</v>
      </c>
      <c r="I80" s="122"/>
      <c r="J80" s="122"/>
      <c r="K80" s="122"/>
      <c r="L80" s="122"/>
      <c r="M80" s="123"/>
    </row>
    <row r="81" spans="2:16" x14ac:dyDescent="0.2">
      <c r="B81" s="121"/>
      <c r="C81" s="97"/>
      <c r="D81" s="97"/>
      <c r="E81" s="97"/>
      <c r="F81" s="265"/>
      <c r="G81" s="266"/>
      <c r="H81" s="122"/>
      <c r="I81" s="122"/>
      <c r="J81" s="122"/>
      <c r="K81" s="122"/>
      <c r="L81" s="122"/>
      <c r="M81" s="123"/>
    </row>
    <row r="82" spans="2:16" x14ac:dyDescent="0.2">
      <c r="B82" s="121"/>
      <c r="C82" s="122"/>
      <c r="D82" s="122"/>
      <c r="E82" s="122"/>
      <c r="F82" s="299"/>
      <c r="G82" s="299"/>
      <c r="H82" s="299"/>
      <c r="I82" s="299"/>
      <c r="J82" s="299"/>
      <c r="K82" s="299"/>
      <c r="L82" s="299"/>
      <c r="M82" s="123"/>
    </row>
    <row r="83" spans="2:16" x14ac:dyDescent="0.2">
      <c r="B83" s="121"/>
      <c r="C83" s="101" t="s">
        <v>154</v>
      </c>
      <c r="D83" s="267" t="s">
        <v>155</v>
      </c>
      <c r="E83" s="297"/>
      <c r="F83" s="244"/>
      <c r="G83" s="245" t="s">
        <v>156</v>
      </c>
      <c r="H83" s="244"/>
      <c r="I83" s="246">
        <f>+E15</f>
        <v>10000000</v>
      </c>
      <c r="J83" s="247"/>
      <c r="K83" s="243">
        <v>2016</v>
      </c>
      <c r="L83" s="243"/>
      <c r="M83" s="242">
        <v>2017</v>
      </c>
      <c r="N83" s="56"/>
      <c r="O83" s="56"/>
      <c r="P83" s="56"/>
    </row>
    <row r="84" spans="2:16" x14ac:dyDescent="0.2">
      <c r="B84" s="121"/>
      <c r="C84" s="198" t="s">
        <v>157</v>
      </c>
      <c r="D84" s="289">
        <f>+I91</f>
        <v>48175000</v>
      </c>
      <c r="E84" s="248" t="s">
        <v>158</v>
      </c>
      <c r="F84" s="244"/>
      <c r="G84" s="249" t="s">
        <v>159</v>
      </c>
      <c r="H84" s="243"/>
      <c r="I84" s="246">
        <v>40000000</v>
      </c>
      <c r="J84" s="250">
        <v>2.9000000000000001E-2</v>
      </c>
      <c r="K84" s="246">
        <f>+I84*J84</f>
        <v>1160000</v>
      </c>
      <c r="L84" s="246">
        <f>+I84+K84</f>
        <v>41160000</v>
      </c>
      <c r="M84" s="251">
        <f>+L84*J84</f>
        <v>1193640</v>
      </c>
      <c r="N84" s="56"/>
      <c r="O84" s="56"/>
      <c r="P84" s="56"/>
    </row>
    <row r="85" spans="2:16" x14ac:dyDescent="0.2">
      <c r="B85" s="121"/>
      <c r="C85" s="336" t="s">
        <v>160</v>
      </c>
      <c r="D85" s="290"/>
      <c r="E85" s="337" t="s">
        <v>158</v>
      </c>
      <c r="F85" s="244"/>
      <c r="G85" s="249" t="s">
        <v>161</v>
      </c>
      <c r="H85" s="243"/>
      <c r="I85" s="246">
        <f>2000000+3000000</f>
        <v>5000000</v>
      </c>
      <c r="J85" s="250"/>
      <c r="K85" s="246"/>
      <c r="L85" s="246"/>
      <c r="M85" s="251">
        <f>+L84+M84</f>
        <v>42353640</v>
      </c>
      <c r="N85" s="56"/>
      <c r="O85" s="224">
        <f>+I85</f>
        <v>5000000</v>
      </c>
      <c r="P85" s="56"/>
    </row>
    <row r="86" spans="2:16" x14ac:dyDescent="0.2">
      <c r="B86" s="121"/>
      <c r="C86" s="336"/>
      <c r="D86" s="290">
        <f>+H79</f>
        <v>7201895</v>
      </c>
      <c r="E86" s="337"/>
      <c r="F86" s="244"/>
      <c r="G86" s="249" t="s">
        <v>162</v>
      </c>
      <c r="H86" s="243"/>
      <c r="I86" s="246">
        <v>-15000000</v>
      </c>
      <c r="J86" s="250"/>
      <c r="K86" s="246"/>
      <c r="L86" s="246"/>
      <c r="M86" s="242"/>
      <c r="N86" s="56"/>
      <c r="O86" s="224"/>
      <c r="P86" s="56"/>
    </row>
    <row r="87" spans="2:16" x14ac:dyDescent="0.2">
      <c r="B87" s="121"/>
      <c r="C87" s="336"/>
      <c r="D87" s="290"/>
      <c r="E87" s="337"/>
      <c r="F87" s="244"/>
      <c r="G87" s="249" t="s">
        <v>163</v>
      </c>
      <c r="H87" s="243"/>
      <c r="I87" s="246">
        <f>+'Desarrollo Ejercicio n°10 A'!G27</f>
        <v>7188360</v>
      </c>
      <c r="J87" s="246"/>
      <c r="K87" s="246"/>
      <c r="L87" s="246"/>
      <c r="M87" s="242"/>
      <c r="N87" s="56"/>
      <c r="O87" s="282">
        <f>+I87</f>
        <v>7188360</v>
      </c>
      <c r="P87" s="56"/>
    </row>
    <row r="88" spans="2:16" x14ac:dyDescent="0.2">
      <c r="B88" s="121"/>
      <c r="C88" s="130" t="s">
        <v>196</v>
      </c>
      <c r="D88" s="216">
        <v>-3000000</v>
      </c>
      <c r="E88" s="268" t="s">
        <v>164</v>
      </c>
      <c r="F88" s="243"/>
      <c r="G88" s="249" t="s">
        <v>165</v>
      </c>
      <c r="H88" s="243"/>
      <c r="I88" s="246">
        <f>-'Planteamiento Ejercicio n°10'!G67</f>
        <v>1136640</v>
      </c>
      <c r="J88" s="243"/>
      <c r="K88" s="243"/>
      <c r="L88" s="243"/>
      <c r="M88" s="242"/>
      <c r="N88" s="56"/>
      <c r="O88" s="224">
        <f>+I88</f>
        <v>1136640</v>
      </c>
      <c r="P88" s="56"/>
    </row>
    <row r="89" spans="2:16" x14ac:dyDescent="0.2">
      <c r="B89" s="121"/>
      <c r="C89" s="324" t="s">
        <v>166</v>
      </c>
      <c r="D89" s="326">
        <f>-M85</f>
        <v>-42353640</v>
      </c>
      <c r="E89" s="328" t="s">
        <v>164</v>
      </c>
      <c r="F89" s="243"/>
      <c r="G89" s="249" t="s">
        <v>167</v>
      </c>
      <c r="H89" s="243"/>
      <c r="I89" s="252">
        <f>-'Desarrollo Ejercicio n°10 A'!F18</f>
        <v>-150000</v>
      </c>
      <c r="J89" s="243"/>
      <c r="K89" s="243"/>
      <c r="L89" s="243"/>
      <c r="M89" s="242"/>
      <c r="N89" s="56"/>
      <c r="O89" s="224">
        <f>+I89</f>
        <v>-150000</v>
      </c>
      <c r="P89" s="56"/>
    </row>
    <row r="90" spans="2:16" x14ac:dyDescent="0.2">
      <c r="B90" s="121"/>
      <c r="C90" s="325"/>
      <c r="D90" s="327"/>
      <c r="E90" s="329"/>
      <c r="F90" s="56"/>
      <c r="G90" s="56" t="s">
        <v>85</v>
      </c>
      <c r="H90" s="56"/>
      <c r="I90" s="282">
        <v>0</v>
      </c>
      <c r="J90" s="243"/>
      <c r="K90" s="243"/>
      <c r="L90" s="243"/>
      <c r="M90" s="242"/>
      <c r="N90" s="56"/>
      <c r="O90" s="282"/>
      <c r="P90" s="56"/>
    </row>
    <row r="91" spans="2:16" x14ac:dyDescent="0.2">
      <c r="B91" s="121"/>
      <c r="C91" s="142" t="s">
        <v>170</v>
      </c>
      <c r="D91" s="256">
        <f>SUM(D84:D90)</f>
        <v>10023255</v>
      </c>
      <c r="E91" s="269" t="s">
        <v>171</v>
      </c>
      <c r="F91" s="253" t="s">
        <v>168</v>
      </c>
      <c r="G91" s="254" t="s">
        <v>169</v>
      </c>
      <c r="H91" s="243"/>
      <c r="I91" s="255">
        <f>SUM(I83:I90)</f>
        <v>48175000</v>
      </c>
      <c r="J91" s="241"/>
      <c r="K91" s="241"/>
      <c r="L91" s="241"/>
      <c r="M91" s="242"/>
      <c r="N91" s="56"/>
      <c r="O91" s="224">
        <f>SUM(O85:O90)</f>
        <v>13175000</v>
      </c>
      <c r="P91" s="56"/>
    </row>
    <row r="92" spans="2:16" ht="13.5" thickBot="1" x14ac:dyDescent="0.25">
      <c r="B92" s="143"/>
      <c r="C92" s="164"/>
      <c r="D92" s="164"/>
      <c r="E92" s="164"/>
      <c r="F92" s="283"/>
      <c r="G92" s="283"/>
      <c r="H92" s="283"/>
      <c r="I92" s="283"/>
      <c r="J92" s="283"/>
      <c r="K92" s="283"/>
      <c r="L92" s="283"/>
      <c r="M92" s="284"/>
      <c r="N92" s="56"/>
      <c r="O92" s="285">
        <f>+O91-D91</f>
        <v>3151745</v>
      </c>
      <c r="P92" s="56"/>
    </row>
    <row r="93" spans="2:16" x14ac:dyDescent="0.2">
      <c r="C93" s="149"/>
      <c r="D93" s="149"/>
      <c r="E93" s="149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2:16" x14ac:dyDescent="0.2"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2:16" x14ac:dyDescent="0.2"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</sheetData>
  <mergeCells count="15">
    <mergeCell ref="C89:C90"/>
    <mergeCell ref="D89:D90"/>
    <mergeCell ref="E89:E90"/>
    <mergeCell ref="K10:K13"/>
    <mergeCell ref="L10:L14"/>
    <mergeCell ref="I11:J11"/>
    <mergeCell ref="J12:J14"/>
    <mergeCell ref="C85:C87"/>
    <mergeCell ref="E85:E87"/>
    <mergeCell ref="C10:C11"/>
    <mergeCell ref="E10:E14"/>
    <mergeCell ref="F10:F14"/>
    <mergeCell ref="G10:G14"/>
    <mergeCell ref="H10:H14"/>
    <mergeCell ref="I10:J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Planteamiento Ejercicio n°9</vt:lpstr>
      <vt:lpstr>Desarrollo Ejercicio n°9 A</vt:lpstr>
      <vt:lpstr>Desarrollo Ejercicio n°9 B y C</vt:lpstr>
      <vt:lpstr>Planteamiento Ejercicio n°10</vt:lpstr>
      <vt:lpstr>Desarrollo Ejercicio n°10 A</vt:lpstr>
      <vt:lpstr>Desarrollo Ejercicio n°10 B y C</vt:lpstr>
      <vt:lpstr>'Desarrollo Ejercicio n°10 A'!Área_de_impresión</vt:lpstr>
      <vt:lpstr>'Desarrollo Ejercicio n°10 B y C'!Área_de_impresión</vt:lpstr>
      <vt:lpstr>'Desarrollo Ejercicio n°9 A'!Área_de_impresión</vt:lpstr>
      <vt:lpstr>'Desarrollo Ejercicio n°9 B y C'!Área_de_impresión</vt:lpstr>
      <vt:lpstr>'Planteamiento Ejercicio n°10'!Área_de_impresión</vt:lpstr>
      <vt:lpstr>'Planteamiento Ejercicio n°9'!Área_de_impresión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E Martínez Peñailillo</dc:creator>
  <cp:lastModifiedBy>Claudia Valdés Muñoz</cp:lastModifiedBy>
  <cp:lastPrinted>2017-06-27T22:07:24Z</cp:lastPrinted>
  <dcterms:created xsi:type="dcterms:W3CDTF">2017-05-29T05:34:26Z</dcterms:created>
  <dcterms:modified xsi:type="dcterms:W3CDTF">2017-08-28T05:06:47Z</dcterms:modified>
</cp:coreProperties>
</file>